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7175" windowHeight="11250"/>
  </bookViews>
  <sheets>
    <sheet name="Offerta" sheetId="1" r:id="rId1"/>
    <sheet name="Calcolo" sheetId="2" r:id="rId2"/>
  </sheets>
  <definedNames>
    <definedName name="_xlnm._FilterDatabase" localSheetId="1" hidden="1">Calcolo!$C$1:$D$190</definedName>
    <definedName name="_xlnm._FilterDatabase" localSheetId="0" hidden="1">Offerta!$D$30:$D$143</definedName>
    <definedName name="_xlnm.Print_Area" localSheetId="0">Offerta!$A$1:$G$163</definedName>
    <definedName name="_xlnm.Print_Titles" localSheetId="1">Calcolo!$A:$E,Calcolo!$1:$2</definedName>
  </definedNames>
  <calcPr calcId="124519"/>
</workbook>
</file>

<file path=xl/calcChain.xml><?xml version="1.0" encoding="utf-8"?>
<calcChain xmlns="http://schemas.openxmlformats.org/spreadsheetml/2006/main">
  <c r="E125" i="1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K52" i="2"/>
  <c r="J52" s="1"/>
  <c r="K51"/>
  <c r="J51" s="1"/>
  <c r="K50"/>
  <c r="J50" s="1"/>
  <c r="K49"/>
  <c r="J49" s="1"/>
  <c r="K48"/>
  <c r="J48" s="1"/>
  <c r="K47"/>
  <c r="J47" s="1"/>
  <c r="K46"/>
  <c r="J46" s="1"/>
  <c r="K45"/>
  <c r="G45" s="1"/>
  <c r="K33"/>
  <c r="G33" s="1"/>
  <c r="K44"/>
  <c r="H44" s="1"/>
  <c r="K43"/>
  <c r="H43" s="1"/>
  <c r="K42"/>
  <c r="H42" s="1"/>
  <c r="K41"/>
  <c r="G41" s="1"/>
  <c r="K40"/>
  <c r="H40" s="1"/>
  <c r="K39"/>
  <c r="H39" s="1"/>
  <c r="K38"/>
  <c r="H38" s="1"/>
  <c r="K37"/>
  <c r="G37" s="1"/>
  <c r="K36"/>
  <c r="H36" s="1"/>
  <c r="K35"/>
  <c r="G35" s="1"/>
  <c r="K34"/>
  <c r="H34" s="1"/>
  <c r="K32"/>
  <c r="G32" s="1"/>
  <c r="K31"/>
  <c r="G31" s="1"/>
  <c r="K30"/>
  <c r="G30" s="1"/>
  <c r="K29"/>
  <c r="G29" s="1"/>
  <c r="K28"/>
  <c r="G28" s="1"/>
  <c r="K27"/>
  <c r="G27" s="1"/>
  <c r="K26"/>
  <c r="G26" s="1"/>
  <c r="K25"/>
  <c r="G25" s="1"/>
  <c r="K24"/>
  <c r="G24" s="1"/>
  <c r="K23"/>
  <c r="G23" s="1"/>
  <c r="K22"/>
  <c r="G22" s="1"/>
  <c r="K21"/>
  <c r="G21" s="1"/>
  <c r="K20"/>
  <c r="G20" s="1"/>
  <c r="K19"/>
  <c r="G19" s="1"/>
  <c r="K18"/>
  <c r="G18" s="1"/>
  <c r="K17"/>
  <c r="G17" s="1"/>
  <c r="K16"/>
  <c r="G16" s="1"/>
  <c r="K15"/>
  <c r="G15" s="1"/>
  <c r="K14"/>
  <c r="G14" s="1"/>
  <c r="K13"/>
  <c r="G13" s="1"/>
  <c r="K12"/>
  <c r="G12" s="1"/>
  <c r="K11"/>
  <c r="G11" s="1"/>
  <c r="K10"/>
  <c r="G10" s="1"/>
  <c r="K9"/>
  <c r="G9" s="1"/>
  <c r="K8"/>
  <c r="G8" s="1"/>
  <c r="K7"/>
  <c r="G7" s="1"/>
  <c r="K6"/>
  <c r="G6" s="1"/>
  <c r="K5"/>
  <c r="G5" s="1"/>
  <c r="K4"/>
  <c r="G4" s="1"/>
  <c r="G43" l="1"/>
  <c r="G39"/>
  <c r="G36"/>
  <c r="H35"/>
  <c r="G40"/>
  <c r="G44"/>
  <c r="H48"/>
  <c r="H52"/>
  <c r="H47"/>
  <c r="H51"/>
  <c r="H46"/>
  <c r="H50"/>
  <c r="H45"/>
  <c r="H49"/>
  <c r="G52"/>
  <c r="I46"/>
  <c r="I48"/>
  <c r="I45"/>
  <c r="I50"/>
  <c r="G48"/>
  <c r="I49"/>
  <c r="I52"/>
  <c r="I47"/>
  <c r="I51"/>
  <c r="J45"/>
  <c r="G46"/>
  <c r="G47"/>
  <c r="G49"/>
  <c r="G50"/>
  <c r="G51"/>
  <c r="G34"/>
  <c r="G38"/>
  <c r="G42"/>
  <c r="H37"/>
  <c r="H41"/>
  <c r="G124" i="1"/>
  <c r="G123"/>
  <c r="F141" i="2"/>
  <c r="F125"/>
  <c r="F123"/>
  <c r="F122"/>
  <c r="G112" i="1"/>
  <c r="F162" i="2"/>
  <c r="F143"/>
  <c r="G107" i="1"/>
  <c r="F159" i="2"/>
  <c r="F105"/>
  <c r="F157"/>
  <c r="F168"/>
  <c r="F148"/>
  <c r="F167"/>
  <c r="F180"/>
  <c r="F164"/>
  <c r="G88" i="1"/>
  <c r="F87" i="2"/>
  <c r="F86"/>
  <c r="F85"/>
  <c r="F73"/>
  <c r="F72"/>
  <c r="G78" i="1"/>
  <c r="F77" i="2"/>
  <c r="F68"/>
  <c r="F62"/>
  <c r="F60"/>
  <c r="G62" i="1"/>
  <c r="F43" i="2"/>
  <c r="G57" i="1"/>
  <c r="F32" i="2"/>
  <c r="F14"/>
  <c r="F44"/>
  <c r="G49" i="1"/>
  <c r="G45"/>
  <c r="F26" i="2"/>
  <c r="F25"/>
  <c r="G41" i="1"/>
  <c r="G37"/>
  <c r="F7" i="2"/>
  <c r="F35"/>
  <c r="F16"/>
  <c r="G139" i="1"/>
  <c r="G140"/>
  <c r="G141"/>
  <c r="G138"/>
  <c r="F139" i="2"/>
  <c r="G122" i="1"/>
  <c r="G118"/>
  <c r="F154" i="2"/>
  <c r="F142"/>
  <c r="F153"/>
  <c r="G106" i="1"/>
  <c r="F118" i="2"/>
  <c r="G98" i="1"/>
  <c r="F99" i="2"/>
  <c r="F178"/>
  <c r="F90"/>
  <c r="G86" i="1"/>
  <c r="F75" i="2"/>
  <c r="F82"/>
  <c r="F93"/>
  <c r="G74" i="1"/>
  <c r="F63" i="2"/>
  <c r="G66" i="1"/>
  <c r="F55" i="2"/>
  <c r="F42"/>
  <c r="F41"/>
  <c r="F39"/>
  <c r="F23"/>
  <c r="F20"/>
  <c r="F46"/>
  <c r="F163"/>
  <c r="F175"/>
  <c r="F140"/>
  <c r="F13"/>
  <c r="F186"/>
  <c r="F174"/>
  <c r="F50"/>
  <c r="F15"/>
  <c r="F161"/>
  <c r="F51"/>
  <c r="F185"/>
  <c r="F138"/>
  <c r="F52"/>
  <c r="F176"/>
  <c r="F12"/>
  <c r="F126"/>
  <c r="F177"/>
  <c r="F92"/>
  <c r="F124"/>
  <c r="F155"/>
  <c r="F89"/>
  <c r="F49"/>
  <c r="F31"/>
  <c r="F137"/>
  <c r="F121"/>
  <c r="F88"/>
  <c r="F11"/>
  <c r="F136"/>
  <c r="F120"/>
  <c r="F29"/>
  <c r="F10"/>
  <c r="F173"/>
  <c r="F160"/>
  <c r="F40"/>
  <c r="F28"/>
  <c r="F151"/>
  <c r="F150"/>
  <c r="F22"/>
  <c r="F133"/>
  <c r="F61"/>
  <c r="F37"/>
  <c r="F9"/>
  <c r="F183"/>
  <c r="F135"/>
  <c r="F102"/>
  <c r="F182"/>
  <c r="F169"/>
  <c r="F152"/>
  <c r="F134"/>
  <c r="F114"/>
  <c r="F101"/>
  <c r="F56"/>
  <c r="F184"/>
  <c r="F156"/>
  <c r="F103"/>
  <c r="F48"/>
  <c r="F24"/>
  <c r="F104"/>
  <c r="F158"/>
  <c r="F84"/>
  <c r="F74"/>
  <c r="F38"/>
  <c r="F106"/>
  <c r="F27"/>
  <c r="F119"/>
  <c r="F107"/>
  <c r="F172"/>
  <c r="F149"/>
  <c r="F132"/>
  <c r="F100"/>
  <c r="F71"/>
  <c r="F21"/>
  <c r="F8"/>
  <c r="F109"/>
  <c r="F78"/>
  <c r="F70"/>
  <c r="F131"/>
  <c r="F113"/>
  <c r="F36"/>
  <c r="F166"/>
  <c r="F146"/>
  <c r="F130"/>
  <c r="F97"/>
  <c r="F47"/>
  <c r="F18"/>
  <c r="F6"/>
  <c r="F179"/>
  <c r="F165"/>
  <c r="F145"/>
  <c r="F129"/>
  <c r="F111"/>
  <c r="F96"/>
  <c r="F80"/>
  <c r="F67"/>
  <c r="F34"/>
  <c r="F17"/>
  <c r="F5"/>
  <c r="F144"/>
  <c r="F128"/>
  <c r="F79"/>
  <c r="F66"/>
  <c r="F59"/>
  <c r="F45"/>
  <c r="F33"/>
  <c r="F4"/>
  <c r="D142" i="1"/>
  <c r="G125"/>
  <c r="G121"/>
  <c r="G120"/>
  <c r="G117"/>
  <c r="G116"/>
  <c r="G115"/>
  <c r="G113"/>
  <c r="G111"/>
  <c r="G109"/>
  <c r="G105"/>
  <c r="G104"/>
  <c r="G101"/>
  <c r="G100"/>
  <c r="G99"/>
  <c r="G97"/>
  <c r="G95"/>
  <c r="G93"/>
  <c r="G89"/>
  <c r="G85"/>
  <c r="G81"/>
  <c r="G77"/>
  <c r="G73"/>
  <c r="G69"/>
  <c r="G68"/>
  <c r="G67"/>
  <c r="G63"/>
  <c r="G34"/>
  <c r="G35"/>
  <c r="G36"/>
  <c r="G38"/>
  <c r="G39"/>
  <c r="G40"/>
  <c r="G42"/>
  <c r="G43"/>
  <c r="G44"/>
  <c r="G46"/>
  <c r="G47"/>
  <c r="G48"/>
  <c r="G50"/>
  <c r="G51"/>
  <c r="G52"/>
  <c r="G54"/>
  <c r="G55"/>
  <c r="G56"/>
  <c r="G58"/>
  <c r="G59"/>
  <c r="G33"/>
  <c r="G92" l="1"/>
  <c r="G103"/>
  <c r="G108"/>
  <c r="G119"/>
  <c r="F108" i="2"/>
  <c r="F117"/>
  <c r="F147"/>
  <c r="F171"/>
  <c r="G96" i="1"/>
  <c r="F112" i="2"/>
  <c r="F116"/>
  <c r="F181"/>
  <c r="F81"/>
  <c r="F91"/>
  <c r="G84" i="1"/>
  <c r="F76" i="2"/>
  <c r="N76" s="1"/>
  <c r="F30"/>
  <c r="G53" i="1"/>
  <c r="G60" s="1"/>
  <c r="F19" i="2"/>
  <c r="F115"/>
  <c r="F170"/>
  <c r="G94" i="1"/>
  <c r="G102"/>
  <c r="G110"/>
  <c r="G114"/>
  <c r="F110" i="2"/>
  <c r="F127"/>
  <c r="F98"/>
  <c r="G76" i="1"/>
  <c r="G80"/>
  <c r="F69" i="2"/>
  <c r="F83"/>
  <c r="G75" i="1"/>
  <c r="G79"/>
  <c r="G83"/>
  <c r="G87"/>
  <c r="G82"/>
  <c r="G70"/>
  <c r="G71" s="1"/>
  <c r="G142"/>
  <c r="G64"/>
  <c r="D126"/>
  <c r="D60"/>
  <c r="E187" i="2"/>
  <c r="J186"/>
  <c r="O186" s="1"/>
  <c r="I186"/>
  <c r="N186" s="1"/>
  <c r="H186"/>
  <c r="M186" s="1"/>
  <c r="G186"/>
  <c r="J185"/>
  <c r="O185" s="1"/>
  <c r="I185"/>
  <c r="N185" s="1"/>
  <c r="H185"/>
  <c r="M185" s="1"/>
  <c r="G185"/>
  <c r="J184"/>
  <c r="O184" s="1"/>
  <c r="I184"/>
  <c r="N184" s="1"/>
  <c r="H184"/>
  <c r="M184" s="1"/>
  <c r="G184"/>
  <c r="J183"/>
  <c r="O183" s="1"/>
  <c r="I183"/>
  <c r="N183" s="1"/>
  <c r="H183"/>
  <c r="M183" s="1"/>
  <c r="G183"/>
  <c r="J182"/>
  <c r="O182" s="1"/>
  <c r="I182"/>
  <c r="N182" s="1"/>
  <c r="H182"/>
  <c r="M182" s="1"/>
  <c r="G182"/>
  <c r="J181"/>
  <c r="I181"/>
  <c r="H181"/>
  <c r="G181"/>
  <c r="J180"/>
  <c r="O180" s="1"/>
  <c r="I180"/>
  <c r="N180" s="1"/>
  <c r="H180"/>
  <c r="M180" s="1"/>
  <c r="G180"/>
  <c r="J179"/>
  <c r="O179" s="1"/>
  <c r="I179"/>
  <c r="N179" s="1"/>
  <c r="H179"/>
  <c r="M179" s="1"/>
  <c r="G179"/>
  <c r="J178"/>
  <c r="O178" s="1"/>
  <c r="I178"/>
  <c r="N178" s="1"/>
  <c r="H178"/>
  <c r="M178" s="1"/>
  <c r="G178"/>
  <c r="O177"/>
  <c r="N177"/>
  <c r="H177"/>
  <c r="M177" s="1"/>
  <c r="G177"/>
  <c r="L177" s="1"/>
  <c r="O176"/>
  <c r="N176"/>
  <c r="H176"/>
  <c r="M176" s="1"/>
  <c r="G176"/>
  <c r="O175"/>
  <c r="N175"/>
  <c r="H175"/>
  <c r="M175" s="1"/>
  <c r="G175"/>
  <c r="O174"/>
  <c r="N174"/>
  <c r="H174"/>
  <c r="M174" s="1"/>
  <c r="G174"/>
  <c r="O173"/>
  <c r="N173"/>
  <c r="H173"/>
  <c r="M173" s="1"/>
  <c r="G173"/>
  <c r="L173" s="1"/>
  <c r="O172"/>
  <c r="N172"/>
  <c r="H172"/>
  <c r="M172" s="1"/>
  <c r="G172"/>
  <c r="H171"/>
  <c r="G171"/>
  <c r="H170"/>
  <c r="G170"/>
  <c r="O169"/>
  <c r="N169"/>
  <c r="G169"/>
  <c r="L169" s="1"/>
  <c r="O168"/>
  <c r="N168"/>
  <c r="H168"/>
  <c r="M168" s="1"/>
  <c r="G168"/>
  <c r="O167"/>
  <c r="N167"/>
  <c r="H167"/>
  <c r="M167" s="1"/>
  <c r="G167"/>
  <c r="O166"/>
  <c r="N166"/>
  <c r="H166"/>
  <c r="M166" s="1"/>
  <c r="G166"/>
  <c r="L166" s="1"/>
  <c r="O165"/>
  <c r="N165"/>
  <c r="H165"/>
  <c r="M165" s="1"/>
  <c r="G165"/>
  <c r="L165" s="1"/>
  <c r="O164"/>
  <c r="N164"/>
  <c r="G164"/>
  <c r="O163"/>
  <c r="N163"/>
  <c r="M163"/>
  <c r="G163"/>
  <c r="K163" s="1"/>
  <c r="O162"/>
  <c r="N162"/>
  <c r="M162"/>
  <c r="G162"/>
  <c r="L162" s="1"/>
  <c r="O161"/>
  <c r="N161"/>
  <c r="M161"/>
  <c r="G161"/>
  <c r="K161" s="1"/>
  <c r="O160"/>
  <c r="N160"/>
  <c r="M160"/>
  <c r="G160"/>
  <c r="L160" s="1"/>
  <c r="O159"/>
  <c r="N159"/>
  <c r="M159"/>
  <c r="G159"/>
  <c r="K159" s="1"/>
  <c r="O158"/>
  <c r="N158"/>
  <c r="M158"/>
  <c r="G158"/>
  <c r="L158" s="1"/>
  <c r="O157"/>
  <c r="N157"/>
  <c r="M157"/>
  <c r="G157"/>
  <c r="K157" s="1"/>
  <c r="O156"/>
  <c r="N156"/>
  <c r="M156"/>
  <c r="G156"/>
  <c r="L156" s="1"/>
  <c r="O155"/>
  <c r="N155"/>
  <c r="M155"/>
  <c r="G155"/>
  <c r="K155" s="1"/>
  <c r="O154"/>
  <c r="N154"/>
  <c r="M154"/>
  <c r="G154"/>
  <c r="L154" s="1"/>
  <c r="O153"/>
  <c r="N153"/>
  <c r="M153"/>
  <c r="G153"/>
  <c r="K153" s="1"/>
  <c r="O152"/>
  <c r="N152"/>
  <c r="M152"/>
  <c r="G152"/>
  <c r="L152" s="1"/>
  <c r="O151"/>
  <c r="N151"/>
  <c r="M151"/>
  <c r="G151"/>
  <c r="K151" s="1"/>
  <c r="O150"/>
  <c r="N150"/>
  <c r="M150"/>
  <c r="G150"/>
  <c r="L150" s="1"/>
  <c r="O149"/>
  <c r="N149"/>
  <c r="M149"/>
  <c r="G149"/>
  <c r="K149" s="1"/>
  <c r="O148"/>
  <c r="N148"/>
  <c r="M148"/>
  <c r="G148"/>
  <c r="L148" s="1"/>
  <c r="G147"/>
  <c r="K147" s="1"/>
  <c r="O146"/>
  <c r="N146"/>
  <c r="M146"/>
  <c r="G146"/>
  <c r="L146" s="1"/>
  <c r="O145"/>
  <c r="N145"/>
  <c r="M145"/>
  <c r="G145"/>
  <c r="K145" s="1"/>
  <c r="O144"/>
  <c r="N144"/>
  <c r="M144"/>
  <c r="G144"/>
  <c r="L144" s="1"/>
  <c r="O143"/>
  <c r="N143"/>
  <c r="M143"/>
  <c r="G143"/>
  <c r="K143" s="1"/>
  <c r="O142"/>
  <c r="N142"/>
  <c r="M142"/>
  <c r="G142"/>
  <c r="L142" s="1"/>
  <c r="O141"/>
  <c r="N141"/>
  <c r="M141"/>
  <c r="G141"/>
  <c r="K141" s="1"/>
  <c r="O140"/>
  <c r="N140"/>
  <c r="M140"/>
  <c r="G140"/>
  <c r="L140" s="1"/>
  <c r="O139"/>
  <c r="N139"/>
  <c r="M139"/>
  <c r="G139"/>
  <c r="K139" s="1"/>
  <c r="O138"/>
  <c r="N138"/>
  <c r="M138"/>
  <c r="G138"/>
  <c r="L138" s="1"/>
  <c r="O137"/>
  <c r="N137"/>
  <c r="M137"/>
  <c r="G137"/>
  <c r="K137" s="1"/>
  <c r="O136"/>
  <c r="N136"/>
  <c r="M136"/>
  <c r="G136"/>
  <c r="L136" s="1"/>
  <c r="O135"/>
  <c r="N135"/>
  <c r="M135"/>
  <c r="G135"/>
  <c r="K135" s="1"/>
  <c r="O134"/>
  <c r="N134"/>
  <c r="M134"/>
  <c r="G134"/>
  <c r="L134" s="1"/>
  <c r="O133"/>
  <c r="N133"/>
  <c r="M133"/>
  <c r="G133"/>
  <c r="K133" s="1"/>
  <c r="O132"/>
  <c r="N132"/>
  <c r="M132"/>
  <c r="G132"/>
  <c r="L132" s="1"/>
  <c r="O131"/>
  <c r="N131"/>
  <c r="M131"/>
  <c r="G131"/>
  <c r="K131" s="1"/>
  <c r="O130"/>
  <c r="N130"/>
  <c r="M130"/>
  <c r="G130"/>
  <c r="L130" s="1"/>
  <c r="O129"/>
  <c r="N129"/>
  <c r="M129"/>
  <c r="G129"/>
  <c r="K129" s="1"/>
  <c r="O128"/>
  <c r="N128"/>
  <c r="M128"/>
  <c r="G128"/>
  <c r="L128" s="1"/>
  <c r="K127"/>
  <c r="K126"/>
  <c r="L126"/>
  <c r="M125"/>
  <c r="L125"/>
  <c r="K125"/>
  <c r="N125"/>
  <c r="O124"/>
  <c r="K124"/>
  <c r="L124"/>
  <c r="K123"/>
  <c r="N123"/>
  <c r="O122"/>
  <c r="K122"/>
  <c r="L122"/>
  <c r="K121"/>
  <c r="N121"/>
  <c r="K120"/>
  <c r="L120"/>
  <c r="K119"/>
  <c r="N119"/>
  <c r="K118"/>
  <c r="L118"/>
  <c r="L117"/>
  <c r="K117"/>
  <c r="K116"/>
  <c r="K115"/>
  <c r="O114"/>
  <c r="K114"/>
  <c r="L114"/>
  <c r="K113"/>
  <c r="N113"/>
  <c r="K112"/>
  <c r="M111"/>
  <c r="L111"/>
  <c r="K111"/>
  <c r="N111"/>
  <c r="K110"/>
  <c r="O109"/>
  <c r="N109"/>
  <c r="M109"/>
  <c r="L109"/>
  <c r="K109"/>
  <c r="K108"/>
  <c r="O107"/>
  <c r="N107"/>
  <c r="M107"/>
  <c r="L107"/>
  <c r="K107"/>
  <c r="O106"/>
  <c r="N106"/>
  <c r="M106"/>
  <c r="L106"/>
  <c r="K106"/>
  <c r="O105"/>
  <c r="N105"/>
  <c r="M105"/>
  <c r="L105"/>
  <c r="K105"/>
  <c r="O104"/>
  <c r="N104"/>
  <c r="M104"/>
  <c r="L104"/>
  <c r="K104"/>
  <c r="O103"/>
  <c r="N103"/>
  <c r="M103"/>
  <c r="L103"/>
  <c r="K103"/>
  <c r="O102"/>
  <c r="N102"/>
  <c r="M102"/>
  <c r="L102"/>
  <c r="K102"/>
  <c r="O101"/>
  <c r="N101"/>
  <c r="M101"/>
  <c r="L101"/>
  <c r="K101"/>
  <c r="O100"/>
  <c r="N100"/>
  <c r="M100"/>
  <c r="L100"/>
  <c r="K100"/>
  <c r="O99"/>
  <c r="N99"/>
  <c r="M99"/>
  <c r="L99"/>
  <c r="K99"/>
  <c r="K98"/>
  <c r="O97"/>
  <c r="N97"/>
  <c r="M97"/>
  <c r="L97"/>
  <c r="K97"/>
  <c r="O96"/>
  <c r="N96"/>
  <c r="M96"/>
  <c r="L96"/>
  <c r="K96"/>
  <c r="E94"/>
  <c r="O93"/>
  <c r="N93"/>
  <c r="M93"/>
  <c r="L93"/>
  <c r="K93"/>
  <c r="O92"/>
  <c r="N92"/>
  <c r="M92"/>
  <c r="L92"/>
  <c r="K92"/>
  <c r="K91"/>
  <c r="O90"/>
  <c r="N90"/>
  <c r="M90"/>
  <c r="L90"/>
  <c r="K90"/>
  <c r="O89"/>
  <c r="N89"/>
  <c r="M89"/>
  <c r="L89"/>
  <c r="K89"/>
  <c r="O88"/>
  <c r="N88"/>
  <c r="M88"/>
  <c r="L88"/>
  <c r="K88"/>
  <c r="O87"/>
  <c r="N87"/>
  <c r="M87"/>
  <c r="L87"/>
  <c r="K87"/>
  <c r="O86"/>
  <c r="N86"/>
  <c r="M86"/>
  <c r="L86"/>
  <c r="K86"/>
  <c r="O85"/>
  <c r="N85"/>
  <c r="M85"/>
  <c r="L85"/>
  <c r="K85"/>
  <c r="O84"/>
  <c r="N84"/>
  <c r="M84"/>
  <c r="L84"/>
  <c r="K84"/>
  <c r="K83"/>
  <c r="O82"/>
  <c r="N82"/>
  <c r="M82"/>
  <c r="L82"/>
  <c r="K82"/>
  <c r="K81"/>
  <c r="O80"/>
  <c r="N80"/>
  <c r="M80"/>
  <c r="L80"/>
  <c r="K80"/>
  <c r="O79"/>
  <c r="N79"/>
  <c r="M79"/>
  <c r="L79"/>
  <c r="K79"/>
  <c r="O78"/>
  <c r="N78"/>
  <c r="M78"/>
  <c r="L78"/>
  <c r="K78"/>
  <c r="O77"/>
  <c r="N77"/>
  <c r="M77"/>
  <c r="L77"/>
  <c r="K77"/>
  <c r="K76"/>
  <c r="O75"/>
  <c r="N75"/>
  <c r="M75"/>
  <c r="L75"/>
  <c r="K75"/>
  <c r="O74"/>
  <c r="N74"/>
  <c r="M74"/>
  <c r="L74"/>
  <c r="K74"/>
  <c r="O73"/>
  <c r="N73"/>
  <c r="M73"/>
  <c r="L73"/>
  <c r="K73"/>
  <c r="O72"/>
  <c r="N72"/>
  <c r="M72"/>
  <c r="L72"/>
  <c r="K72"/>
  <c r="O71"/>
  <c r="N71"/>
  <c r="M71"/>
  <c r="L71"/>
  <c r="K71"/>
  <c r="O70"/>
  <c r="N70"/>
  <c r="M70"/>
  <c r="L70"/>
  <c r="K70"/>
  <c r="K69"/>
  <c r="O68"/>
  <c r="N68"/>
  <c r="M68"/>
  <c r="L68"/>
  <c r="K68"/>
  <c r="O67"/>
  <c r="N67"/>
  <c r="M67"/>
  <c r="L67"/>
  <c r="K67"/>
  <c r="O66"/>
  <c r="N66"/>
  <c r="M66"/>
  <c r="L66"/>
  <c r="K66"/>
  <c r="E64"/>
  <c r="O63"/>
  <c r="N63"/>
  <c r="M63"/>
  <c r="L63"/>
  <c r="K63"/>
  <c r="O62"/>
  <c r="N62"/>
  <c r="M62"/>
  <c r="L62"/>
  <c r="K62"/>
  <c r="O61"/>
  <c r="N61"/>
  <c r="M61"/>
  <c r="L61"/>
  <c r="K61"/>
  <c r="O60"/>
  <c r="N60"/>
  <c r="M60"/>
  <c r="L60"/>
  <c r="K60"/>
  <c r="O59"/>
  <c r="N59"/>
  <c r="M59"/>
  <c r="L59"/>
  <c r="K59"/>
  <c r="E57"/>
  <c r="O56"/>
  <c r="N56"/>
  <c r="M56"/>
  <c r="L56"/>
  <c r="K56"/>
  <c r="O55"/>
  <c r="N55"/>
  <c r="M55"/>
  <c r="L55"/>
  <c r="K55"/>
  <c r="E53"/>
  <c r="O52"/>
  <c r="N52"/>
  <c r="M52"/>
  <c r="L52"/>
  <c r="O51"/>
  <c r="N51"/>
  <c r="M51"/>
  <c r="L51"/>
  <c r="O50"/>
  <c r="N50"/>
  <c r="M50"/>
  <c r="L50"/>
  <c r="O49"/>
  <c r="N49"/>
  <c r="M49"/>
  <c r="L49"/>
  <c r="O48"/>
  <c r="N48"/>
  <c r="M48"/>
  <c r="L48"/>
  <c r="O47"/>
  <c r="N47"/>
  <c r="M47"/>
  <c r="L47"/>
  <c r="O46"/>
  <c r="N46"/>
  <c r="M46"/>
  <c r="L46"/>
  <c r="O45"/>
  <c r="N45"/>
  <c r="M45"/>
  <c r="L45"/>
  <c r="O44"/>
  <c r="N44"/>
  <c r="M44"/>
  <c r="L44"/>
  <c r="O43"/>
  <c r="N43"/>
  <c r="M43"/>
  <c r="L43"/>
  <c r="O42"/>
  <c r="N42"/>
  <c r="M42"/>
  <c r="L42"/>
  <c r="O41"/>
  <c r="N41"/>
  <c r="M41"/>
  <c r="L41"/>
  <c r="O40"/>
  <c r="N40"/>
  <c r="M40"/>
  <c r="L40"/>
  <c r="O39"/>
  <c r="N39"/>
  <c r="M39"/>
  <c r="L39"/>
  <c r="O38"/>
  <c r="N38"/>
  <c r="M38"/>
  <c r="L38"/>
  <c r="O37"/>
  <c r="N37"/>
  <c r="M37"/>
  <c r="L37"/>
  <c r="O36"/>
  <c r="N36"/>
  <c r="M36"/>
  <c r="L36"/>
  <c r="O35"/>
  <c r="N35"/>
  <c r="M35"/>
  <c r="L35"/>
  <c r="O34"/>
  <c r="N34"/>
  <c r="M34"/>
  <c r="L34"/>
  <c r="O33"/>
  <c r="N33"/>
  <c r="L33"/>
  <c r="O32"/>
  <c r="N32"/>
  <c r="M32"/>
  <c r="L32"/>
  <c r="O31"/>
  <c r="N31"/>
  <c r="M31"/>
  <c r="L31"/>
  <c r="O29"/>
  <c r="N29"/>
  <c r="M29"/>
  <c r="L29"/>
  <c r="O28"/>
  <c r="N28"/>
  <c r="M28"/>
  <c r="L28"/>
  <c r="O27"/>
  <c r="N27"/>
  <c r="M27"/>
  <c r="L27"/>
  <c r="O26"/>
  <c r="N26"/>
  <c r="M26"/>
  <c r="L26"/>
  <c r="O25"/>
  <c r="N25"/>
  <c r="M25"/>
  <c r="L25"/>
  <c r="O24"/>
  <c r="N24"/>
  <c r="M24"/>
  <c r="L24"/>
  <c r="O23"/>
  <c r="N23"/>
  <c r="M23"/>
  <c r="L23"/>
  <c r="O22"/>
  <c r="N22"/>
  <c r="M22"/>
  <c r="L22"/>
  <c r="O21"/>
  <c r="N21"/>
  <c r="M21"/>
  <c r="L21"/>
  <c r="O20"/>
  <c r="N20"/>
  <c r="M20"/>
  <c r="L20"/>
  <c r="L19"/>
  <c r="O18"/>
  <c r="N18"/>
  <c r="M18"/>
  <c r="L18"/>
  <c r="O17"/>
  <c r="N17"/>
  <c r="M17"/>
  <c r="L17"/>
  <c r="O16"/>
  <c r="N16"/>
  <c r="M16"/>
  <c r="L16"/>
  <c r="O15"/>
  <c r="N15"/>
  <c r="M15"/>
  <c r="L15"/>
  <c r="O14"/>
  <c r="N14"/>
  <c r="M14"/>
  <c r="L14"/>
  <c r="O13"/>
  <c r="N13"/>
  <c r="M13"/>
  <c r="L13"/>
  <c r="O12"/>
  <c r="N12"/>
  <c r="M12"/>
  <c r="L12"/>
  <c r="O11"/>
  <c r="N11"/>
  <c r="M11"/>
  <c r="L11"/>
  <c r="O10"/>
  <c r="N10"/>
  <c r="M10"/>
  <c r="L10"/>
  <c r="O9"/>
  <c r="N9"/>
  <c r="M9"/>
  <c r="L9"/>
  <c r="O8"/>
  <c r="N8"/>
  <c r="M8"/>
  <c r="L8"/>
  <c r="O7"/>
  <c r="N7"/>
  <c r="M7"/>
  <c r="L7"/>
  <c r="O6"/>
  <c r="N6"/>
  <c r="M6"/>
  <c r="L6"/>
  <c r="O5"/>
  <c r="N5"/>
  <c r="M5"/>
  <c r="L5"/>
  <c r="O4"/>
  <c r="N4"/>
  <c r="M4"/>
  <c r="L4"/>
  <c r="M81" l="1"/>
  <c r="N170"/>
  <c r="O30"/>
  <c r="N108"/>
  <c r="M108"/>
  <c r="M170"/>
  <c r="O81"/>
  <c r="L108"/>
  <c r="L170"/>
  <c r="L81"/>
  <c r="N81"/>
  <c r="O108"/>
  <c r="O170"/>
  <c r="M83"/>
  <c r="O181"/>
  <c r="M19"/>
  <c r="O69"/>
  <c r="O19"/>
  <c r="O91"/>
  <c r="O98"/>
  <c r="M69"/>
  <c r="N147"/>
  <c r="O76"/>
  <c r="O83"/>
  <c r="L91"/>
  <c r="N171"/>
  <c r="L83"/>
  <c r="M98"/>
  <c r="N19"/>
  <c r="L69"/>
  <c r="L76"/>
  <c r="M91"/>
  <c r="N98"/>
  <c r="L112"/>
  <c r="M147"/>
  <c r="O171"/>
  <c r="L98"/>
  <c r="N115"/>
  <c r="M171"/>
  <c r="M181"/>
  <c r="N69"/>
  <c r="M76"/>
  <c r="N83"/>
  <c r="N91"/>
  <c r="N30"/>
  <c r="M30"/>
  <c r="L30"/>
  <c r="L53" s="1"/>
  <c r="L116"/>
  <c r="N117"/>
  <c r="O147"/>
  <c r="L110"/>
  <c r="N127"/>
  <c r="N181"/>
  <c r="L181"/>
  <c r="G90" i="1"/>
  <c r="G126"/>
  <c r="L149" i="2"/>
  <c r="P149" s="1"/>
  <c r="L157"/>
  <c r="P157" s="1"/>
  <c r="L143"/>
  <c r="P143" s="1"/>
  <c r="L129"/>
  <c r="P129" s="1"/>
  <c r="P130"/>
  <c r="L159"/>
  <c r="P159" s="1"/>
  <c r="P160"/>
  <c r="L141"/>
  <c r="P141" s="1"/>
  <c r="L133"/>
  <c r="P133" s="1"/>
  <c r="L153"/>
  <c r="P153" s="1"/>
  <c r="P154"/>
  <c r="K170"/>
  <c r="K171"/>
  <c r="K174"/>
  <c r="L64"/>
  <c r="N64"/>
  <c r="L137"/>
  <c r="P137" s="1"/>
  <c r="L151"/>
  <c r="P151" s="1"/>
  <c r="P152"/>
  <c r="L161"/>
  <c r="P161" s="1"/>
  <c r="P162"/>
  <c r="P166"/>
  <c r="K168"/>
  <c r="K175"/>
  <c r="P43"/>
  <c r="L135"/>
  <c r="P135" s="1"/>
  <c r="L145"/>
  <c r="P145" s="1"/>
  <c r="P146"/>
  <c r="K166"/>
  <c r="P32"/>
  <c r="P138"/>
  <c r="P6"/>
  <c r="P14"/>
  <c r="P22"/>
  <c r="P40"/>
  <c r="P51"/>
  <c r="P72"/>
  <c r="P80"/>
  <c r="P88"/>
  <c r="P97"/>
  <c r="P100"/>
  <c r="O116"/>
  <c r="M117"/>
  <c r="L127"/>
  <c r="L131"/>
  <c r="P131" s="1"/>
  <c r="P132"/>
  <c r="L139"/>
  <c r="P139" s="1"/>
  <c r="P140"/>
  <c r="L147"/>
  <c r="P148"/>
  <c r="L155"/>
  <c r="P155" s="1"/>
  <c r="P156"/>
  <c r="L163"/>
  <c r="P163" s="1"/>
  <c r="P165"/>
  <c r="K173"/>
  <c r="K178"/>
  <c r="K183"/>
  <c r="K184"/>
  <c r="P35"/>
  <c r="P45"/>
  <c r="N57"/>
  <c r="P102"/>
  <c r="M119"/>
  <c r="P128"/>
  <c r="P136"/>
  <c r="P144"/>
  <c r="P29"/>
  <c r="P37"/>
  <c r="P48"/>
  <c r="P105"/>
  <c r="L119"/>
  <c r="M127"/>
  <c r="P134"/>
  <c r="P142"/>
  <c r="P150"/>
  <c r="P158"/>
  <c r="O115"/>
  <c r="L184"/>
  <c r="P184" s="1"/>
  <c r="P13"/>
  <c r="P16"/>
  <c r="P21"/>
  <c r="P34"/>
  <c r="P63"/>
  <c r="P77"/>
  <c r="P79"/>
  <c r="P87"/>
  <c r="P93"/>
  <c r="K176"/>
  <c r="K179"/>
  <c r="L179"/>
  <c r="P179" s="1"/>
  <c r="K180"/>
  <c r="L180"/>
  <c r="P180" s="1"/>
  <c r="L183"/>
  <c r="P183" s="1"/>
  <c r="P5"/>
  <c r="P27"/>
  <c r="P61"/>
  <c r="P107"/>
  <c r="M115"/>
  <c r="M123"/>
  <c r="K167"/>
  <c r="P10"/>
  <c r="P18"/>
  <c r="P26"/>
  <c r="P31"/>
  <c r="P36"/>
  <c r="P39"/>
  <c r="P41"/>
  <c r="P44"/>
  <c r="P47"/>
  <c r="P49"/>
  <c r="P52"/>
  <c r="M57"/>
  <c r="O57"/>
  <c r="P60"/>
  <c r="P84"/>
  <c r="P92"/>
  <c r="P101"/>
  <c r="P104"/>
  <c r="P106"/>
  <c r="P109"/>
  <c r="O111"/>
  <c r="P111" s="1"/>
  <c r="O112"/>
  <c r="M113"/>
  <c r="L115"/>
  <c r="O119"/>
  <c r="O120"/>
  <c r="M121"/>
  <c r="L123"/>
  <c r="O127"/>
  <c r="K165"/>
  <c r="K172"/>
  <c r="L174"/>
  <c r="P174" s="1"/>
  <c r="K185"/>
  <c r="L185"/>
  <c r="P185" s="1"/>
  <c r="O123"/>
  <c r="L178"/>
  <c r="P178" s="1"/>
  <c r="P8"/>
  <c r="P11"/>
  <c r="P24"/>
  <c r="P42"/>
  <c r="P50"/>
  <c r="P56"/>
  <c r="P71"/>
  <c r="P85"/>
  <c r="P99"/>
  <c r="O113"/>
  <c r="O121"/>
  <c r="P7"/>
  <c r="P9"/>
  <c r="P12"/>
  <c r="P15"/>
  <c r="P17"/>
  <c r="P20"/>
  <c r="P23"/>
  <c r="P25"/>
  <c r="P28"/>
  <c r="P38"/>
  <c r="P46"/>
  <c r="P55"/>
  <c r="L57"/>
  <c r="O64"/>
  <c r="P67"/>
  <c r="P73"/>
  <c r="P75"/>
  <c r="P89"/>
  <c r="P103"/>
  <c r="O110"/>
  <c r="L113"/>
  <c r="O117"/>
  <c r="O118"/>
  <c r="L121"/>
  <c r="O125"/>
  <c r="P125" s="1"/>
  <c r="O126"/>
  <c r="K128"/>
  <c r="K130"/>
  <c r="K132"/>
  <c r="K134"/>
  <c r="K136"/>
  <c r="K138"/>
  <c r="K140"/>
  <c r="K142"/>
  <c r="K144"/>
  <c r="K146"/>
  <c r="K148"/>
  <c r="K150"/>
  <c r="K152"/>
  <c r="K154"/>
  <c r="K156"/>
  <c r="K158"/>
  <c r="K160"/>
  <c r="K162"/>
  <c r="K177"/>
  <c r="K182"/>
  <c r="L182"/>
  <c r="P182" s="1"/>
  <c r="K186"/>
  <c r="L186"/>
  <c r="P186" s="1"/>
  <c r="P59"/>
  <c r="P74"/>
  <c r="P78"/>
  <c r="P86"/>
  <c r="P90"/>
  <c r="P96"/>
  <c r="P68"/>
  <c r="P4"/>
  <c r="M64"/>
  <c r="P62"/>
  <c r="P66"/>
  <c r="P177"/>
  <c r="P70"/>
  <c r="P82"/>
  <c r="P173"/>
  <c r="K181"/>
  <c r="N110"/>
  <c r="N112"/>
  <c r="N114"/>
  <c r="N116"/>
  <c r="N118"/>
  <c r="N120"/>
  <c r="N122"/>
  <c r="N124"/>
  <c r="N126"/>
  <c r="L167"/>
  <c r="P167" s="1"/>
  <c r="L171"/>
  <c r="L175"/>
  <c r="P175" s="1"/>
  <c r="M110"/>
  <c r="M112"/>
  <c r="M114"/>
  <c r="M116"/>
  <c r="M118"/>
  <c r="M120"/>
  <c r="M122"/>
  <c r="P122" s="1"/>
  <c r="M124"/>
  <c r="M126"/>
  <c r="L164"/>
  <c r="L168"/>
  <c r="P168" s="1"/>
  <c r="L172"/>
  <c r="P172" s="1"/>
  <c r="L176"/>
  <c r="P176" s="1"/>
  <c r="D90" i="1"/>
  <c r="D71"/>
  <c r="D64"/>
  <c r="O53" i="2" l="1"/>
  <c r="P81"/>
  <c r="M94"/>
  <c r="P170"/>
  <c r="P108"/>
  <c r="P98"/>
  <c r="L94"/>
  <c r="P19"/>
  <c r="P69"/>
  <c r="O94"/>
  <c r="N94"/>
  <c r="P83"/>
  <c r="N53"/>
  <c r="P91"/>
  <c r="P171"/>
  <c r="P30"/>
  <c r="P147"/>
  <c r="P76"/>
  <c r="P181"/>
  <c r="P114"/>
  <c r="G127" i="1"/>
  <c r="P57" i="2"/>
  <c r="P124"/>
  <c r="P116"/>
  <c r="P115"/>
  <c r="P113"/>
  <c r="P119"/>
  <c r="P123"/>
  <c r="P126"/>
  <c r="P118"/>
  <c r="P121"/>
  <c r="P120"/>
  <c r="P112"/>
  <c r="P117"/>
  <c r="O187"/>
  <c r="P127"/>
  <c r="N187"/>
  <c r="P110"/>
  <c r="L187"/>
  <c r="L188" s="1"/>
  <c r="C130" i="1" s="1"/>
  <c r="P64" i="2"/>
  <c r="O188" l="1"/>
  <c r="P94"/>
  <c r="N188"/>
  <c r="H33"/>
  <c r="M33" s="1"/>
  <c r="H169" l="1"/>
  <c r="M169" s="1"/>
  <c r="P169" s="1"/>
  <c r="H164"/>
  <c r="K164" s="1"/>
  <c r="P33"/>
  <c r="M53"/>
  <c r="K169" l="1"/>
  <c r="M164"/>
  <c r="P164" s="1"/>
  <c r="P53"/>
  <c r="M187" l="1"/>
  <c r="M188" s="1"/>
  <c r="P187"/>
  <c r="P188" s="1"/>
</calcChain>
</file>

<file path=xl/sharedStrings.xml><?xml version="1.0" encoding="utf-8"?>
<sst xmlns="http://schemas.openxmlformats.org/spreadsheetml/2006/main" count="478" uniqueCount="114">
  <si>
    <t>CONTRATTO INIZIALE</t>
  </si>
  <si>
    <t>PERIODO</t>
  </si>
  <si>
    <t>TIPO</t>
  </si>
  <si>
    <t>Percor- renza [km]</t>
  </si>
  <si>
    <t>N° veicoli</t>
  </si>
  <si>
    <t>Importo canone mensile</t>
  </si>
  <si>
    <t>Mesi anno 1</t>
  </si>
  <si>
    <t>Mesi anno 2</t>
  </si>
  <si>
    <t>Mesi anno 3</t>
  </si>
  <si>
    <t>Mesi anno 4</t>
  </si>
  <si>
    <t>Mesi contratto</t>
  </si>
  <si>
    <t>Importo anno 1</t>
  </si>
  <si>
    <t>Importo anno 2</t>
  </si>
  <si>
    <t>Importo anno 3</t>
  </si>
  <si>
    <t>Importo anno 4</t>
  </si>
  <si>
    <t>Importo totale contratto</t>
  </si>
  <si>
    <t>AUTO</t>
  </si>
  <si>
    <t>AUTO+</t>
  </si>
  <si>
    <t>FURGONE</t>
  </si>
  <si>
    <t>FURGONE+</t>
  </si>
  <si>
    <t>PULMINO DISABILI</t>
  </si>
  <si>
    <t>PULMINO</t>
  </si>
  <si>
    <t>AUTO 4x4</t>
  </si>
  <si>
    <t>FUORISTRADA</t>
  </si>
  <si>
    <t>FURGONE ELETTRICO</t>
  </si>
  <si>
    <t>Gestione ceduti all'aggiudicatario Totale</t>
  </si>
  <si>
    <t>AMBULATORIO MOBILE</t>
  </si>
  <si>
    <t>Gestione proprietà Totale</t>
  </si>
  <si>
    <t>Gestione comodato d'uso Totale</t>
  </si>
  <si>
    <t>W</t>
  </si>
  <si>
    <t>X</t>
  </si>
  <si>
    <t>Y</t>
  </si>
  <si>
    <t>Z</t>
  </si>
  <si>
    <t>Gestione noleggio altri fornitori Totale</t>
  </si>
  <si>
    <t>A</t>
  </si>
  <si>
    <t>AUTO ELETTRICA</t>
  </si>
  <si>
    <t>B</t>
  </si>
  <si>
    <t>C</t>
  </si>
  <si>
    <t>D</t>
  </si>
  <si>
    <t>E</t>
  </si>
  <si>
    <t>QUADRICICLO ELETTRICO</t>
  </si>
  <si>
    <t>F</t>
  </si>
  <si>
    <t>G</t>
  </si>
  <si>
    <t>H</t>
  </si>
  <si>
    <t>Noleggio e gestione Totale</t>
  </si>
  <si>
    <t>Gestione veicoli di proprietà AUSL</t>
  </si>
  <si>
    <t>Gestione veicoli comodato d'uso</t>
  </si>
  <si>
    <t>Gestione veicoli ceduti all'aggiudicatario</t>
  </si>
  <si>
    <t>Gestione proprietà AUSL Totale</t>
  </si>
  <si>
    <t>Gestione veicoli a noleggio da altri fornitori</t>
  </si>
  <si>
    <t>Gestione noleggio da altri fornitori Totale</t>
  </si>
  <si>
    <t>Veicoli a noleggio e gestione dell'aggiudicatario</t>
  </si>
  <si>
    <t>Costo complessivo del servizio</t>
  </si>
  <si>
    <t>TOTALE</t>
  </si>
  <si>
    <t>TRASPORTO SALME</t>
  </si>
  <si>
    <t>COSTO COMPLESSIVO DEL SERVIZIO</t>
  </si>
  <si>
    <t>TEMPISTICA SOSTITUZIONE ANTICIPATA DELLE VETTURE</t>
  </si>
  <si>
    <t>Importo canone mensile offerto
[€ in cifre]</t>
  </si>
  <si>
    <t>TOTALE [€]</t>
  </si>
  <si>
    <t>Numero mesi totali contratto</t>
  </si>
  <si>
    <t>Gestione veicoli in comodato d'uso</t>
  </si>
  <si>
    <t>Gestione veicoli a noleggio altri fornitori</t>
  </si>
  <si>
    <t>Noleggio e gestione veicoli forniti da aggiudicatario</t>
  </si>
  <si>
    <t>Prezzo offerto per acquisizione veicoli come da "Elenco degli autoveicoli di proprietà dell'Azienda USL di Bologna oggetto di cessione" All. 1 al Capitolato Speciale</t>
  </si>
  <si>
    <t>RICAVO CESSIONE AUTOVEICOLI</t>
  </si>
  <si>
    <t>Gestione veicoli ceduti da AUSL all'aggiudicatario</t>
  </si>
  <si>
    <t>totale mesi di gestione</t>
  </si>
  <si>
    <t>numero mesi base gara</t>
  </si>
  <si>
    <t>Percorrenza 
[km]</t>
  </si>
  <si>
    <t>Gruppo 1</t>
  </si>
  <si>
    <t>Gruppo 2</t>
  </si>
  <si>
    <t>Gruppo 3</t>
  </si>
  <si>
    <t>Gruppo 4</t>
  </si>
  <si>
    <t>numero mesi di gestione offerti*</t>
  </si>
  <si>
    <t>Allegato n.4 al Disciplinare di gara</t>
  </si>
  <si>
    <t>MODULO OFFERTA ECONOMICA E TEMPISTICA</t>
  </si>
  <si>
    <t>Spett.le Azienda USL di Bologna</t>
  </si>
  <si>
    <t>Dipartimento Tecnico Patrimoniale</t>
  </si>
  <si>
    <t>via Altura n.7</t>
  </si>
  <si>
    <t>40139 Bologna</t>
  </si>
  <si>
    <t>OGGETTO: PA 32/2018 – PROCEDURA APERTA PER L’AFFIDAMENTO DEL SERVIZIO DI OTTIMIZZAZIONE DELLA FLOTTA, NOLEGGIO A LUNGO TERMINE SENZA CONDUCENTE DI AUTOVEICOLI DESTINATI AL SERVIZIO DI CAR SHARING AZIENDALE E CONTESTUALE ACQUISTO DI N. 289 AUTOVEICOLI DI PROPRIETA' DELL'AUSL DI BOLOGNA, CON SERVIZIO DI GESTIONE FLOTTA PER 430 AUTOVEICOLI. APPALTO VERDE</t>
  </si>
  <si>
    <t>Il sottoscritto</t>
  </si>
  <si>
    <t>nato il</t>
  </si>
  <si>
    <t>in qualità di</t>
  </si>
  <si>
    <t>dell’impresa</t>
  </si>
  <si>
    <t>con sede in</t>
  </si>
  <si>
    <t>via/piazza</t>
  </si>
  <si>
    <t>telefono n.</t>
  </si>
  <si>
    <t>fax n.</t>
  </si>
  <si>
    <t>e-mail</t>
  </si>
  <si>
    <t xml:space="preserve">pec  </t>
  </si>
  <si>
    <t xml:space="preserve">codice fiscale </t>
  </si>
  <si>
    <t>partita IVA</t>
  </si>
  <si>
    <t>a</t>
  </si>
  <si>
    <t>per ogni gruppo</t>
  </si>
  <si>
    <t>CAP</t>
  </si>
  <si>
    <t xml:space="preserve">Il costo del primo anno, pari a </t>
  </si>
  <si>
    <t>*   Il numero di mesi di gestione offerti deve essere pari o inferiore al numero di mesi a base gara</t>
  </si>
  <si>
    <r>
      <t xml:space="preserve">€ deve essere inferiore a  </t>
    </r>
    <r>
      <rPr>
        <b/>
        <sz val="11"/>
        <color rgb="FFFF0000"/>
        <rFont val="Calibri"/>
        <family val="2"/>
        <scheme val="minor"/>
      </rPr>
      <t>870.390,00</t>
    </r>
    <r>
      <rPr>
        <sz val="11"/>
        <color rgb="FFFF0000"/>
        <rFont val="Calibri"/>
        <family val="2"/>
        <scheme val="minor"/>
      </rPr>
      <t xml:space="preserve"> €</t>
    </r>
  </si>
  <si>
    <r>
      <t xml:space="preserve">Il prezzo offerto deve essere pari o superiore all'importo a base gara di </t>
    </r>
    <r>
      <rPr>
        <b/>
        <sz val="10"/>
        <color rgb="FFFF0000"/>
        <rFont val="Calibri"/>
        <family val="2"/>
        <scheme val="minor"/>
      </rPr>
      <t>400.000 €</t>
    </r>
  </si>
  <si>
    <r>
      <t xml:space="preserve">Il prezzo offerto complessivo deve essere inferiore all'importo a base gara di </t>
    </r>
    <r>
      <rPr>
        <b/>
        <sz val="10"/>
        <color rgb="FFFF0000"/>
        <rFont val="Calibri"/>
        <family val="2"/>
        <scheme val="minor"/>
      </rPr>
      <t>4.780.000,00 €</t>
    </r>
  </si>
  <si>
    <t>E DICHIARA</t>
  </si>
  <si>
    <t xml:space="preserve">che l’importo degli oneri aziendali concernenti l’adempimento delle disposizioni in </t>
  </si>
  <si>
    <t>e sono già compresi nel prezzo d’offerta;</t>
  </si>
  <si>
    <t>l</t>
  </si>
  <si>
    <t xml:space="preserve">del D.Lgs.n.50/2016, di cui agli artt.95 comma 10 e 97 comma 5 lettera d) </t>
  </si>
  <si>
    <t>Data</t>
  </si>
  <si>
    <t>FIRMA DEL LEGALE RAPPRESENTANTE</t>
  </si>
  <si>
    <t xml:space="preserve">del medesimo D.Lgs.n.50/2016 sono pari ad </t>
  </si>
  <si>
    <t xml:space="preserve">che i propri costi della manodopera, valutati ai sensi dell’art.23, comma 16, </t>
  </si>
  <si>
    <t>materia di salute e sicurezza sui luoghi di lavoro, di cui agli artt. 95 comma 10 e 97 comma 5</t>
  </si>
  <si>
    <t>lettera c) del D.Lgs.n.50/2016 è pari ad</t>
  </si>
  <si>
    <r>
      <t>N.B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si rammenta che, in caso di associazione temporanea da costituirsi o consorzio ex art.45 del D.lgs. n.50/2016 non costituito, l’offerta economica dovrà essere firmata e timbrata da tutte le imprese costituenti l’associazione o il consorzio</t>
    </r>
  </si>
  <si>
    <t>VISTO IL PAR. 3.4. DEL DISCIPLINARE DI GARA, FORMULA LA SEGUENTE OFFERTA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</si>
</sst>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4" formatCode="_-&quot;€&quot;\ * #,##0.00_-;\-&quot;€&quot;\ * #,##0.00_-;_-&quot;€&quot;\ * &quot;-&quot;??_-;_-@_-"/>
    <numFmt numFmtId="164" formatCode="0.00000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Wingdings"/>
      <charset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 tint="0.39997558519241921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double">
        <color theme="4"/>
      </left>
      <right style="double">
        <color theme="4"/>
      </right>
      <top style="double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double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499984740745262"/>
      </bottom>
      <diagonal/>
    </border>
  </borders>
  <cellStyleXfs count="8">
    <xf numFmtId="0" fontId="0" fillId="0" borderId="0"/>
    <xf numFmtId="41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3" xfId="0" applyFont="1" applyFill="1" applyBorder="1"/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6" xfId="0" applyFont="1" applyBorder="1"/>
    <xf numFmtId="0" fontId="4" fillId="0" borderId="2" xfId="0" applyFont="1" applyBorder="1"/>
    <xf numFmtId="3" fontId="4" fillId="0" borderId="2" xfId="0" applyNumberFormat="1" applyFont="1" applyBorder="1"/>
    <xf numFmtId="0" fontId="4" fillId="0" borderId="2" xfId="0" applyNumberFormat="1" applyFont="1" applyFill="1" applyBorder="1"/>
    <xf numFmtId="0" fontId="3" fillId="0" borderId="6" xfId="0" applyFont="1" applyBorder="1"/>
    <xf numFmtId="0" fontId="4" fillId="0" borderId="2" xfId="0" applyNumberFormat="1" applyFont="1" applyBorder="1"/>
    <xf numFmtId="0" fontId="3" fillId="0" borderId="7" xfId="0" applyFont="1" applyBorder="1"/>
    <xf numFmtId="0" fontId="3" fillId="5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3" fontId="3" fillId="5" borderId="2" xfId="0" applyNumberFormat="1" applyFont="1" applyFill="1" applyBorder="1" applyAlignment="1">
      <alignment horizontal="center"/>
    </xf>
    <xf numFmtId="3" fontId="3" fillId="5" borderId="2" xfId="0" applyNumberFormat="1" applyFont="1" applyFill="1" applyBorder="1"/>
    <xf numFmtId="4" fontId="3" fillId="5" borderId="2" xfId="0" applyNumberFormat="1" applyFont="1" applyFill="1" applyBorder="1"/>
    <xf numFmtId="3" fontId="3" fillId="0" borderId="2" xfId="0" applyNumberFormat="1" applyFont="1" applyFill="1" applyBorder="1"/>
    <xf numFmtId="0" fontId="3" fillId="5" borderId="2" xfId="0" applyNumberFormat="1" applyFont="1" applyFill="1" applyBorder="1"/>
    <xf numFmtId="0" fontId="2" fillId="0" borderId="1" xfId="0" applyFont="1" applyBorder="1" applyAlignment="1">
      <alignment horizontal="center"/>
    </xf>
    <xf numFmtId="4" fontId="4" fillId="0" borderId="2" xfId="0" applyNumberFormat="1" applyFont="1" applyFill="1" applyBorder="1" applyProtection="1">
      <protection locked="0"/>
    </xf>
    <xf numFmtId="0" fontId="7" fillId="0" borderId="0" xfId="0" applyFont="1"/>
    <xf numFmtId="4" fontId="3" fillId="0" borderId="4" xfId="0" applyNumberFormat="1" applyFont="1" applyFill="1" applyBorder="1" applyAlignment="1">
      <alignment horizontal="center" vertical="top" wrapText="1"/>
    </xf>
    <xf numFmtId="4" fontId="3" fillId="5" borderId="10" xfId="0" applyNumberFormat="1" applyFont="1" applyFill="1" applyBorder="1"/>
    <xf numFmtId="0" fontId="4" fillId="0" borderId="3" xfId="0" applyFont="1" applyBorder="1"/>
    <xf numFmtId="0" fontId="0" fillId="0" borderId="5" xfId="0" applyBorder="1"/>
    <xf numFmtId="0" fontId="3" fillId="8" borderId="2" xfId="0" applyFont="1" applyFill="1" applyBorder="1" applyAlignment="1">
      <alignment horizontal="center" vertical="center" textRotation="90"/>
    </xf>
    <xf numFmtId="0" fontId="3" fillId="8" borderId="2" xfId="0" applyFont="1" applyFill="1" applyBorder="1" applyAlignment="1">
      <alignment horizontal="center" vertical="top"/>
    </xf>
    <xf numFmtId="0" fontId="3" fillId="8" borderId="2" xfId="0" applyFont="1" applyFill="1" applyBorder="1" applyAlignment="1">
      <alignment horizontal="center" vertical="top" wrapText="1"/>
    </xf>
    <xf numFmtId="10" fontId="4" fillId="0" borderId="0" xfId="0" applyNumberFormat="1" applyFont="1"/>
    <xf numFmtId="0" fontId="9" fillId="0" borderId="0" xfId="0" applyFont="1" applyFill="1" applyBorder="1"/>
    <xf numFmtId="0" fontId="7" fillId="0" borderId="3" xfId="0" applyFont="1" applyBorder="1"/>
    <xf numFmtId="164" fontId="0" fillId="0" borderId="0" xfId="0" applyNumberFormat="1"/>
    <xf numFmtId="0" fontId="9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0" fontId="3" fillId="5" borderId="2" xfId="0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vertical="center"/>
    </xf>
    <xf numFmtId="0" fontId="3" fillId="5" borderId="2" xfId="0" applyNumberFormat="1" applyFont="1" applyFill="1" applyBorder="1" applyAlignment="1">
      <alignment vertical="center"/>
    </xf>
    <xf numFmtId="4" fontId="8" fillId="7" borderId="9" xfId="0" applyNumberFormat="1" applyFont="1" applyFill="1" applyBorder="1" applyAlignment="1">
      <alignment vertical="center"/>
    </xf>
    <xf numFmtId="0" fontId="7" fillId="5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" fontId="8" fillId="7" borderId="9" xfId="0" applyNumberFormat="1" applyFont="1" applyFill="1" applyBorder="1" applyAlignment="1">
      <alignment horizontal="right" vertical="center"/>
    </xf>
    <xf numFmtId="0" fontId="0" fillId="0" borderId="0" xfId="0" applyProtection="1"/>
    <xf numFmtId="0" fontId="3" fillId="2" borderId="2" xfId="0" applyFont="1" applyFill="1" applyBorder="1" applyAlignment="1" applyProtection="1">
      <alignment horizontal="center" vertical="center" textRotation="90"/>
    </xf>
    <xf numFmtId="0" fontId="3" fillId="2" borderId="2" xfId="0" applyFont="1" applyFill="1" applyBorder="1" applyAlignment="1" applyProtection="1">
      <alignment horizontal="center" vertical="top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Protection="1"/>
    <xf numFmtId="0" fontId="4" fillId="0" borderId="4" xfId="0" applyFont="1" applyFill="1" applyBorder="1" applyAlignment="1" applyProtection="1">
      <alignment vertical="top"/>
    </xf>
    <xf numFmtId="0" fontId="3" fillId="0" borderId="4" xfId="0" applyFont="1" applyFill="1" applyBorder="1" applyAlignment="1" applyProtection="1">
      <alignment vertical="top"/>
    </xf>
    <xf numFmtId="0" fontId="3" fillId="0" borderId="4" xfId="0" applyFont="1" applyFill="1" applyBorder="1" applyAlignment="1" applyProtection="1">
      <alignment horizontal="center" vertical="top" wrapText="1"/>
    </xf>
    <xf numFmtId="0" fontId="0" fillId="0" borderId="0" xfId="0" applyFill="1" applyProtection="1"/>
    <xf numFmtId="0" fontId="4" fillId="0" borderId="6" xfId="0" applyFont="1" applyBorder="1" applyProtection="1"/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Protection="1"/>
    <xf numFmtId="3" fontId="4" fillId="0" borderId="2" xfId="0" applyNumberFormat="1" applyFont="1" applyBorder="1" applyProtection="1"/>
    <xf numFmtId="0" fontId="4" fillId="0" borderId="2" xfId="0" applyNumberFormat="1" applyFont="1" applyFill="1" applyBorder="1" applyProtection="1"/>
    <xf numFmtId="3" fontId="4" fillId="3" borderId="2" xfId="0" applyNumberFormat="1" applyFont="1" applyFill="1" applyBorder="1" applyAlignment="1" applyProtection="1">
      <alignment horizontal="center"/>
    </xf>
    <xf numFmtId="3" fontId="4" fillId="4" borderId="2" xfId="0" applyNumberFormat="1" applyFont="1" applyFill="1" applyBorder="1" applyAlignment="1" applyProtection="1">
      <alignment horizontal="center"/>
    </xf>
    <xf numFmtId="3" fontId="4" fillId="4" borderId="2" xfId="0" applyNumberFormat="1" applyFont="1" applyFill="1" applyBorder="1" applyProtection="1"/>
    <xf numFmtId="0" fontId="3" fillId="0" borderId="6" xfId="0" applyFont="1" applyBorder="1" applyProtection="1"/>
    <xf numFmtId="0" fontId="4" fillId="0" borderId="2" xfId="0" applyNumberFormat="1" applyFont="1" applyBorder="1" applyProtection="1"/>
    <xf numFmtId="0" fontId="4" fillId="3" borderId="2" xfId="0" applyFont="1" applyFill="1" applyBorder="1" applyAlignment="1" applyProtection="1">
      <alignment horizontal="center"/>
    </xf>
    <xf numFmtId="0" fontId="3" fillId="0" borderId="7" xfId="0" applyFont="1" applyBorder="1" applyProtection="1"/>
    <xf numFmtId="0" fontId="3" fillId="5" borderId="2" xfId="0" applyFont="1" applyFill="1" applyBorder="1" applyAlignment="1" applyProtection="1">
      <alignment horizontal="left"/>
    </xf>
    <xf numFmtId="0" fontId="4" fillId="5" borderId="2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3" fontId="3" fillId="5" borderId="2" xfId="0" applyNumberFormat="1" applyFont="1" applyFill="1" applyBorder="1" applyAlignment="1" applyProtection="1">
      <alignment horizontal="center"/>
    </xf>
    <xf numFmtId="3" fontId="3" fillId="5" borderId="2" xfId="0" applyNumberFormat="1" applyFont="1" applyFill="1" applyBorder="1" applyProtection="1"/>
    <xf numFmtId="4" fontId="3" fillId="5" borderId="2" xfId="0" applyNumberFormat="1" applyFont="1" applyFill="1" applyBorder="1" applyProtection="1"/>
    <xf numFmtId="0" fontId="3" fillId="5" borderId="2" xfId="0" applyNumberFormat="1" applyFont="1" applyFill="1" applyBorder="1" applyAlignment="1" applyProtection="1">
      <alignment horizontal="center"/>
    </xf>
    <xf numFmtId="3" fontId="3" fillId="4" borderId="2" xfId="0" applyNumberFormat="1" applyFont="1" applyFill="1" applyBorder="1" applyProtection="1"/>
    <xf numFmtId="0" fontId="4" fillId="0" borderId="2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0" fontId="3" fillId="5" borderId="2" xfId="0" applyNumberFormat="1" applyFont="1" applyFill="1" applyBorder="1" applyProtection="1"/>
    <xf numFmtId="0" fontId="7" fillId="5" borderId="2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4" fontId="0" fillId="0" borderId="0" xfId="0" applyNumberFormat="1" applyProtection="1"/>
    <xf numFmtId="0" fontId="12" fillId="0" borderId="0" xfId="0" applyFont="1"/>
    <xf numFmtId="4" fontId="7" fillId="9" borderId="14" xfId="0" applyNumberFormat="1" applyFont="1" applyFill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4" fillId="10" borderId="2" xfId="0" applyNumberFormat="1" applyFont="1" applyFill="1" applyBorder="1" applyProtection="1">
      <protection locked="0"/>
    </xf>
    <xf numFmtId="4" fontId="8" fillId="10" borderId="9" xfId="0" applyNumberFormat="1" applyFont="1" applyFill="1" applyBorder="1" applyProtection="1">
      <protection locked="0"/>
    </xf>
    <xf numFmtId="0" fontId="0" fillId="0" borderId="0" xfId="0" applyFont="1"/>
    <xf numFmtId="0" fontId="17" fillId="0" borderId="0" xfId="0" applyFont="1" applyAlignment="1">
      <alignment horizontal="justify"/>
    </xf>
    <xf numFmtId="3" fontId="4" fillId="10" borderId="2" xfId="0" applyNumberFormat="1" applyFont="1" applyFill="1" applyBorder="1" applyProtection="1">
      <protection locked="0"/>
    </xf>
    <xf numFmtId="4" fontId="4" fillId="0" borderId="2" xfId="0" applyNumberFormat="1" applyFont="1" applyFill="1" applyBorder="1" applyProtection="1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7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0" fillId="0" borderId="12" xfId="0" applyFont="1" applyBorder="1" applyAlignment="1" applyProtection="1">
      <alignment horizontal="justify"/>
      <protection locked="0"/>
    </xf>
    <xf numFmtId="0" fontId="0" fillId="0" borderId="13" xfId="0" applyFont="1" applyBorder="1" applyAlignment="1" applyProtection="1">
      <alignment horizontal="justify"/>
      <protection locked="0"/>
    </xf>
    <xf numFmtId="0" fontId="15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4" fontId="0" fillId="10" borderId="12" xfId="0" applyNumberFormat="1" applyFont="1" applyFill="1" applyBorder="1" applyAlignment="1" applyProtection="1">
      <alignment wrapText="1"/>
      <protection locked="0"/>
    </xf>
    <xf numFmtId="0" fontId="0" fillId="10" borderId="15" xfId="0" applyFill="1" applyBorder="1" applyProtection="1">
      <protection locked="0"/>
    </xf>
    <xf numFmtId="0" fontId="1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</xf>
  </cellXfs>
  <cellStyles count="8">
    <cellStyle name="Migliaia [0] 2" xfId="1"/>
    <cellStyle name="Normale" xfId="0" builtinId="0"/>
    <cellStyle name="Normale 2" xfId="2"/>
    <cellStyle name="Normale 3" xfId="3"/>
    <cellStyle name="Normale 4" xfId="4"/>
    <cellStyle name="Normale 4 2" xfId="5"/>
    <cellStyle name="Normale 5" xfId="6"/>
    <cellStyle name="Valuta 2" xfId="7"/>
  </cellStyles>
  <dxfs count="0"/>
  <tableStyles count="0" defaultTableStyle="TableStyleMedium9" defaultPivotStyle="PivotStyleLight16"/>
  <colors>
    <mruColors>
      <color rgb="FFCCFFCC"/>
      <color rgb="FF4BFF9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view="pageBreakPreview" topLeftCell="A91" zoomScaleSheetLayoutView="100" workbookViewId="0">
      <selection activeCell="I146" sqref="I146"/>
    </sheetView>
  </sheetViews>
  <sheetFormatPr defaultRowHeight="15"/>
  <cols>
    <col min="1" max="1" width="2.42578125" customWidth="1"/>
    <col min="2" max="2" width="22.28515625" customWidth="1"/>
    <col min="3" max="3" width="10.85546875" customWidth="1"/>
    <col min="4" max="4" width="8.140625" bestFit="1" customWidth="1"/>
    <col min="5" max="5" width="11.7109375" bestFit="1" customWidth="1"/>
    <col min="6" max="6" width="12.140625" customWidth="1"/>
    <col min="7" max="7" width="17.42578125" customWidth="1"/>
    <col min="9" max="9" width="14.5703125" bestFit="1" customWidth="1"/>
  </cols>
  <sheetData>
    <row r="1" spans="1:7">
      <c r="A1" s="87" t="s">
        <v>74</v>
      </c>
      <c r="B1" s="88"/>
      <c r="C1" s="87"/>
      <c r="D1" s="87"/>
      <c r="E1" s="87"/>
      <c r="F1" s="87"/>
      <c r="G1" s="87"/>
    </row>
    <row r="2" spans="1:7">
      <c r="A2" s="87"/>
      <c r="B2" s="87"/>
      <c r="C2" s="87"/>
      <c r="D2" s="87"/>
      <c r="E2" s="87"/>
      <c r="F2" s="87"/>
      <c r="G2" s="87"/>
    </row>
    <row r="3" spans="1:7">
      <c r="A3" s="87" t="s">
        <v>75</v>
      </c>
      <c r="B3" s="87"/>
      <c r="C3" s="87"/>
      <c r="D3" s="87"/>
      <c r="E3" s="87"/>
      <c r="F3" s="87"/>
      <c r="G3" s="87"/>
    </row>
    <row r="4" spans="1:7">
      <c r="A4" s="87"/>
      <c r="B4" s="87"/>
      <c r="C4" s="87"/>
      <c r="D4" s="87"/>
      <c r="E4" s="87"/>
      <c r="F4" s="87"/>
      <c r="G4" s="87"/>
    </row>
    <row r="5" spans="1:7">
      <c r="A5" s="87"/>
      <c r="B5" s="87"/>
      <c r="C5" s="87"/>
      <c r="D5" s="87"/>
      <c r="E5" s="87" t="s">
        <v>76</v>
      </c>
      <c r="F5" s="87"/>
      <c r="G5" s="87"/>
    </row>
    <row r="6" spans="1:7">
      <c r="A6" s="87"/>
      <c r="B6" s="87"/>
      <c r="C6" s="87"/>
      <c r="D6" s="87"/>
      <c r="E6" s="87" t="s">
        <v>77</v>
      </c>
      <c r="F6" s="87"/>
      <c r="G6" s="87"/>
    </row>
    <row r="7" spans="1:7">
      <c r="A7" s="87"/>
      <c r="B7" s="87"/>
      <c r="C7" s="87"/>
      <c r="D7" s="87"/>
      <c r="E7" s="87" t="s">
        <v>78</v>
      </c>
      <c r="F7" s="87"/>
      <c r="G7" s="87"/>
    </row>
    <row r="8" spans="1:7">
      <c r="A8" s="87"/>
      <c r="B8" s="87"/>
      <c r="C8" s="87"/>
      <c r="D8" s="87"/>
      <c r="E8" s="87" t="s">
        <v>79</v>
      </c>
      <c r="F8" s="87"/>
      <c r="G8" s="87"/>
    </row>
    <row r="9" spans="1:7">
      <c r="A9" s="87"/>
      <c r="B9" s="87"/>
      <c r="C9" s="87"/>
      <c r="D9" s="87"/>
      <c r="E9" s="87"/>
      <c r="F9" s="87"/>
      <c r="G9" s="87"/>
    </row>
    <row r="10" spans="1:7" ht="96.75" customHeight="1">
      <c r="A10" s="94" t="s">
        <v>80</v>
      </c>
      <c r="B10" s="94"/>
      <c r="C10" s="94"/>
      <c r="D10" s="94"/>
      <c r="E10" s="94"/>
      <c r="F10" s="94"/>
      <c r="G10" s="94"/>
    </row>
    <row r="11" spans="1:7" ht="8.25" customHeight="1"/>
    <row r="12" spans="1:7" ht="18" customHeight="1">
      <c r="A12" s="95" t="s">
        <v>81</v>
      </c>
      <c r="B12" s="95"/>
      <c r="C12" s="96"/>
      <c r="D12" s="96"/>
      <c r="E12" s="96"/>
      <c r="F12" s="96"/>
      <c r="G12" s="96"/>
    </row>
    <row r="13" spans="1:7" ht="18" customHeight="1">
      <c r="A13" s="95" t="s">
        <v>82</v>
      </c>
      <c r="B13" s="95"/>
      <c r="C13" s="96"/>
      <c r="D13" s="96"/>
      <c r="E13" s="96"/>
      <c r="F13" s="96"/>
      <c r="G13" s="96"/>
    </row>
    <row r="14" spans="1:7" ht="18" customHeight="1">
      <c r="A14" s="95" t="s">
        <v>93</v>
      </c>
      <c r="B14" s="95"/>
      <c r="C14" s="96"/>
      <c r="D14" s="96"/>
      <c r="E14" s="96"/>
      <c r="F14" s="96"/>
      <c r="G14" s="96"/>
    </row>
    <row r="15" spans="1:7" ht="18" customHeight="1">
      <c r="A15" s="95" t="s">
        <v>83</v>
      </c>
      <c r="B15" s="95"/>
      <c r="C15" s="96"/>
      <c r="D15" s="96"/>
      <c r="E15" s="96"/>
      <c r="F15" s="96"/>
      <c r="G15" s="96"/>
    </row>
    <row r="16" spans="1:7" ht="18" customHeight="1">
      <c r="A16" s="95" t="s">
        <v>84</v>
      </c>
      <c r="B16" s="95"/>
      <c r="C16" s="96"/>
      <c r="D16" s="96"/>
      <c r="E16" s="96"/>
      <c r="F16" s="96"/>
      <c r="G16" s="96"/>
    </row>
    <row r="17" spans="1:7" ht="18" customHeight="1">
      <c r="A17" s="95" t="s">
        <v>85</v>
      </c>
      <c r="B17" s="95"/>
      <c r="C17" s="97"/>
      <c r="D17" s="97"/>
      <c r="E17" s="97"/>
      <c r="F17" s="97"/>
      <c r="G17" s="97"/>
    </row>
    <row r="18" spans="1:7" ht="18" customHeight="1">
      <c r="A18" s="95" t="s">
        <v>95</v>
      </c>
      <c r="B18" s="95"/>
      <c r="C18" s="97"/>
      <c r="D18" s="97"/>
      <c r="E18" s="97"/>
      <c r="F18" s="97"/>
      <c r="G18" s="97"/>
    </row>
    <row r="19" spans="1:7" ht="18" customHeight="1">
      <c r="A19" s="95" t="s">
        <v>86</v>
      </c>
      <c r="B19" s="95"/>
      <c r="C19" s="96"/>
      <c r="D19" s="96"/>
      <c r="E19" s="96"/>
      <c r="F19" s="96"/>
      <c r="G19" s="96"/>
    </row>
    <row r="20" spans="1:7" ht="18" customHeight="1">
      <c r="A20" s="95" t="s">
        <v>87</v>
      </c>
      <c r="B20" s="95"/>
      <c r="C20" s="96"/>
      <c r="D20" s="96"/>
      <c r="E20" s="96"/>
      <c r="F20" s="96"/>
      <c r="G20" s="96"/>
    </row>
    <row r="21" spans="1:7" ht="18" customHeight="1">
      <c r="A21" s="95" t="s">
        <v>88</v>
      </c>
      <c r="B21" s="95"/>
      <c r="C21" s="96"/>
      <c r="D21" s="96"/>
      <c r="E21" s="96"/>
      <c r="F21" s="96"/>
      <c r="G21" s="96"/>
    </row>
    <row r="22" spans="1:7" ht="18" customHeight="1">
      <c r="A22" s="95" t="s">
        <v>89</v>
      </c>
      <c r="B22" s="95"/>
      <c r="C22" s="96"/>
      <c r="D22" s="96"/>
      <c r="E22" s="96"/>
      <c r="F22" s="96"/>
      <c r="G22" s="96"/>
    </row>
    <row r="23" spans="1:7" ht="18" customHeight="1">
      <c r="A23" s="95" t="s">
        <v>90</v>
      </c>
      <c r="B23" s="95"/>
      <c r="C23" s="96"/>
      <c r="D23" s="96"/>
      <c r="E23" s="96"/>
      <c r="F23" s="96"/>
      <c r="G23" s="96"/>
    </row>
    <row r="24" spans="1:7" ht="18" customHeight="1">
      <c r="A24" s="95" t="s">
        <v>91</v>
      </c>
      <c r="B24" s="95"/>
      <c r="C24" s="96"/>
      <c r="D24" s="96"/>
      <c r="E24" s="96"/>
      <c r="F24" s="96"/>
      <c r="G24" s="96"/>
    </row>
    <row r="25" spans="1:7" ht="18" customHeight="1">
      <c r="A25" s="95" t="s">
        <v>92</v>
      </c>
      <c r="B25" s="95"/>
      <c r="C25" s="96"/>
      <c r="D25" s="96"/>
      <c r="E25" s="96"/>
      <c r="F25" s="96"/>
      <c r="G25" s="96"/>
    </row>
    <row r="26" spans="1:7" ht="7.5" customHeight="1">
      <c r="A26" s="105"/>
      <c r="B26" s="105"/>
      <c r="C26" s="105"/>
      <c r="D26" s="105"/>
      <c r="E26" s="105"/>
      <c r="F26" s="105"/>
      <c r="G26" s="105"/>
    </row>
    <row r="27" spans="1:7" ht="8.25" customHeight="1">
      <c r="A27" s="105"/>
      <c r="B27" s="105"/>
      <c r="C27" s="105"/>
      <c r="D27" s="105"/>
      <c r="E27" s="105"/>
      <c r="F27" s="105"/>
      <c r="G27" s="105"/>
    </row>
    <row r="28" spans="1:7">
      <c r="A28" s="106" t="s">
        <v>113</v>
      </c>
      <c r="B28" s="106"/>
      <c r="C28" s="106"/>
      <c r="D28" s="106"/>
      <c r="E28" s="106"/>
      <c r="F28" s="106"/>
      <c r="G28" s="106"/>
    </row>
    <row r="29" spans="1:7" ht="6" customHeight="1"/>
    <row r="30" spans="1:7" ht="15.75">
      <c r="B30" s="21" t="s">
        <v>55</v>
      </c>
      <c r="F30" s="19"/>
      <c r="G30" s="19"/>
    </row>
    <row r="31" spans="1:7" ht="63.75">
      <c r="A31" s="26"/>
      <c r="B31" s="27" t="s">
        <v>2</v>
      </c>
      <c r="C31" s="28" t="s">
        <v>68</v>
      </c>
      <c r="D31" s="28" t="s">
        <v>4</v>
      </c>
      <c r="E31" s="28" t="s">
        <v>59</v>
      </c>
      <c r="F31" s="28" t="s">
        <v>57</v>
      </c>
      <c r="G31" s="28" t="s">
        <v>58</v>
      </c>
    </row>
    <row r="32" spans="1:7" s="4" customFormat="1">
      <c r="A32" s="1" t="s">
        <v>65</v>
      </c>
      <c r="B32" s="2"/>
      <c r="C32" s="3"/>
      <c r="D32" s="2"/>
      <c r="E32" s="2"/>
      <c r="F32" s="3"/>
      <c r="G32" s="3"/>
    </row>
    <row r="33" spans="1:7">
      <c r="A33" s="5"/>
      <c r="B33" s="6" t="s">
        <v>16</v>
      </c>
      <c r="C33" s="7">
        <v>5000</v>
      </c>
      <c r="D33" s="8">
        <v>85</v>
      </c>
      <c r="E33" s="8">
        <f>49*$F$138+17*$F$139+9*$F$140+10*$F$141</f>
        <v>0</v>
      </c>
      <c r="F33" s="85"/>
      <c r="G33" s="20">
        <f>E33*F33</f>
        <v>0</v>
      </c>
    </row>
    <row r="34" spans="1:7">
      <c r="A34" s="9"/>
      <c r="B34" s="6" t="s">
        <v>16</v>
      </c>
      <c r="C34" s="7">
        <v>10000</v>
      </c>
      <c r="D34" s="8">
        <v>100</v>
      </c>
      <c r="E34" s="8">
        <f>30*$F$138+30*$F$139+31*$F$140+9*$F$141</f>
        <v>0</v>
      </c>
      <c r="F34" s="85"/>
      <c r="G34" s="20">
        <f t="shared" ref="G34:G59" si="0">E34*F34</f>
        <v>0</v>
      </c>
    </row>
    <row r="35" spans="1:7">
      <c r="A35" s="9"/>
      <c r="B35" s="6" t="s">
        <v>16</v>
      </c>
      <c r="C35" s="7">
        <v>15000</v>
      </c>
      <c r="D35" s="8">
        <v>38</v>
      </c>
      <c r="E35" s="8">
        <f>4*$F$138+22*$F$139+8*$F$140+4*$F$141</f>
        <v>0</v>
      </c>
      <c r="F35" s="85"/>
      <c r="G35" s="20">
        <f t="shared" si="0"/>
        <v>0</v>
      </c>
    </row>
    <row r="36" spans="1:7">
      <c r="A36" s="9"/>
      <c r="B36" s="6" t="s">
        <v>16</v>
      </c>
      <c r="C36" s="7">
        <v>20000</v>
      </c>
      <c r="D36" s="8">
        <v>15</v>
      </c>
      <c r="E36" s="8">
        <f>2*$F$138+10*$F$139+3*$F$140+0*$F$141</f>
        <v>0</v>
      </c>
      <c r="F36" s="85"/>
      <c r="G36" s="20">
        <f t="shared" si="0"/>
        <v>0</v>
      </c>
    </row>
    <row r="37" spans="1:7">
      <c r="A37" s="9"/>
      <c r="B37" s="6" t="s">
        <v>16</v>
      </c>
      <c r="C37" s="7">
        <v>25000</v>
      </c>
      <c r="D37" s="8">
        <v>3</v>
      </c>
      <c r="E37" s="8">
        <f>0*$F$138+3*$F$139+0*$F$140+0*$F$141</f>
        <v>0</v>
      </c>
      <c r="F37" s="85"/>
      <c r="G37" s="20">
        <f t="shared" si="0"/>
        <v>0</v>
      </c>
    </row>
    <row r="38" spans="1:7">
      <c r="A38" s="9"/>
      <c r="B38" s="6" t="s">
        <v>16</v>
      </c>
      <c r="C38" s="7">
        <v>30000</v>
      </c>
      <c r="D38" s="8">
        <v>2</v>
      </c>
      <c r="E38" s="8">
        <f>1*$F$138+1*$F$139+0*$F$140+0*$F$141</f>
        <v>0</v>
      </c>
      <c r="F38" s="85"/>
      <c r="G38" s="20">
        <f t="shared" si="0"/>
        <v>0</v>
      </c>
    </row>
    <row r="39" spans="1:7">
      <c r="A39" s="9"/>
      <c r="B39" s="6" t="s">
        <v>17</v>
      </c>
      <c r="C39" s="7">
        <v>10000</v>
      </c>
      <c r="D39" s="8">
        <v>3</v>
      </c>
      <c r="E39" s="8">
        <f>2*$F$138+0*$F$139+1*$F$140+0*$F$141</f>
        <v>0</v>
      </c>
      <c r="F39" s="85"/>
      <c r="G39" s="20">
        <f t="shared" si="0"/>
        <v>0</v>
      </c>
    </row>
    <row r="40" spans="1:7">
      <c r="A40" s="9"/>
      <c r="B40" s="6" t="s">
        <v>17</v>
      </c>
      <c r="C40" s="7">
        <v>15000</v>
      </c>
      <c r="D40" s="10">
        <v>1</v>
      </c>
      <c r="E40" s="8">
        <f>0*$F$138+1*$F$139+0*$F$140+0*$F$141</f>
        <v>0</v>
      </c>
      <c r="F40" s="85"/>
      <c r="G40" s="20">
        <f t="shared" si="0"/>
        <v>0</v>
      </c>
    </row>
    <row r="41" spans="1:7">
      <c r="A41" s="9"/>
      <c r="B41" s="6" t="s">
        <v>17</v>
      </c>
      <c r="C41" s="7">
        <v>30000</v>
      </c>
      <c r="D41" s="10">
        <v>1</v>
      </c>
      <c r="E41" s="8">
        <f>0*$F$138+1*$F$139+0*$F$140+0*$F$141</f>
        <v>0</v>
      </c>
      <c r="F41" s="85"/>
      <c r="G41" s="20">
        <f t="shared" si="0"/>
        <v>0</v>
      </c>
    </row>
    <row r="42" spans="1:7">
      <c r="A42" s="9"/>
      <c r="B42" s="6" t="s">
        <v>22</v>
      </c>
      <c r="C42" s="7">
        <v>5000</v>
      </c>
      <c r="D42" s="10">
        <v>2</v>
      </c>
      <c r="E42" s="8">
        <f>0*$F$138+1*$F$139+0*$F$140+1*$F$141</f>
        <v>0</v>
      </c>
      <c r="F42" s="85"/>
      <c r="G42" s="20">
        <f t="shared" si="0"/>
        <v>0</v>
      </c>
    </row>
    <row r="43" spans="1:7">
      <c r="A43" s="9"/>
      <c r="B43" s="6" t="s">
        <v>22</v>
      </c>
      <c r="C43" s="7">
        <v>10000</v>
      </c>
      <c r="D43" s="10">
        <v>4</v>
      </c>
      <c r="E43" s="8">
        <f>0*$F$138+4*$F$139+0*$F$140+0*$F$141</f>
        <v>0</v>
      </c>
      <c r="F43" s="85"/>
      <c r="G43" s="20">
        <f t="shared" si="0"/>
        <v>0</v>
      </c>
    </row>
    <row r="44" spans="1:7">
      <c r="A44" s="9"/>
      <c r="B44" s="6" t="s">
        <v>22</v>
      </c>
      <c r="C44" s="7">
        <v>15000</v>
      </c>
      <c r="D44" s="10">
        <v>6</v>
      </c>
      <c r="E44" s="8">
        <f>0*$F$138+4*$F$139+2*$F$140+0*$F$141</f>
        <v>0</v>
      </c>
      <c r="F44" s="85"/>
      <c r="G44" s="20">
        <f t="shared" si="0"/>
        <v>0</v>
      </c>
    </row>
    <row r="45" spans="1:7">
      <c r="A45" s="9"/>
      <c r="B45" s="6" t="s">
        <v>22</v>
      </c>
      <c r="C45" s="7">
        <v>20000</v>
      </c>
      <c r="D45" s="10">
        <v>1</v>
      </c>
      <c r="E45" s="8">
        <f>0*$F$138+1*$F$139+0*$F$140+0*$F$141</f>
        <v>0</v>
      </c>
      <c r="F45" s="85"/>
      <c r="G45" s="20">
        <f t="shared" si="0"/>
        <v>0</v>
      </c>
    </row>
    <row r="46" spans="1:7">
      <c r="A46" s="9"/>
      <c r="B46" s="6" t="s">
        <v>22</v>
      </c>
      <c r="C46" s="7">
        <v>30000</v>
      </c>
      <c r="D46" s="10">
        <v>1</v>
      </c>
      <c r="E46" s="8">
        <f>0*$F$138+0*$F$139+1*$F$140+0*$F$141</f>
        <v>0</v>
      </c>
      <c r="F46" s="85"/>
      <c r="G46" s="20">
        <f t="shared" si="0"/>
        <v>0</v>
      </c>
    </row>
    <row r="47" spans="1:7">
      <c r="A47" s="9"/>
      <c r="B47" s="6" t="s">
        <v>23</v>
      </c>
      <c r="C47" s="7">
        <v>10000</v>
      </c>
      <c r="D47" s="10">
        <v>2</v>
      </c>
      <c r="E47" s="8">
        <f>0*$F$138+1*$F$139+1*$F$140+0*$F$141</f>
        <v>0</v>
      </c>
      <c r="F47" s="85"/>
      <c r="G47" s="20">
        <f t="shared" si="0"/>
        <v>0</v>
      </c>
    </row>
    <row r="48" spans="1:7">
      <c r="A48" s="9"/>
      <c r="B48" s="6" t="s">
        <v>18</v>
      </c>
      <c r="C48" s="7">
        <v>5000</v>
      </c>
      <c r="D48" s="8">
        <v>4</v>
      </c>
      <c r="E48" s="8">
        <f>3*$F$138+1*$F$139+0*$F$140+0*$F$141</f>
        <v>0</v>
      </c>
      <c r="F48" s="85"/>
      <c r="G48" s="20">
        <f t="shared" si="0"/>
        <v>0</v>
      </c>
    </row>
    <row r="49" spans="1:8">
      <c r="A49" s="9"/>
      <c r="B49" s="6" t="s">
        <v>18</v>
      </c>
      <c r="C49" s="7">
        <v>10000</v>
      </c>
      <c r="D49" s="8">
        <v>5</v>
      </c>
      <c r="E49" s="8">
        <f>4*$F$138+1*$F$139+0*$F$140+0*$F$141</f>
        <v>0</v>
      </c>
      <c r="F49" s="85"/>
      <c r="G49" s="20">
        <f t="shared" si="0"/>
        <v>0</v>
      </c>
    </row>
    <row r="50" spans="1:8">
      <c r="A50" s="9"/>
      <c r="B50" s="6" t="s">
        <v>18</v>
      </c>
      <c r="C50" s="7">
        <v>15000</v>
      </c>
      <c r="D50" s="8">
        <v>2</v>
      </c>
      <c r="E50" s="8">
        <f>0*$F$138+1*$F$139+0*$F$140+1*$F$141</f>
        <v>0</v>
      </c>
      <c r="F50" s="85"/>
      <c r="G50" s="20">
        <f t="shared" si="0"/>
        <v>0</v>
      </c>
    </row>
    <row r="51" spans="1:8">
      <c r="A51" s="9"/>
      <c r="B51" s="6" t="s">
        <v>19</v>
      </c>
      <c r="C51" s="7">
        <v>5000</v>
      </c>
      <c r="D51" s="8">
        <v>1</v>
      </c>
      <c r="E51" s="8">
        <f>1*$F$138+0*$F$139+0*$F$140+0*$F$141</f>
        <v>0</v>
      </c>
      <c r="F51" s="85"/>
      <c r="G51" s="20">
        <f t="shared" si="0"/>
        <v>0</v>
      </c>
    </row>
    <row r="52" spans="1:8">
      <c r="A52" s="9"/>
      <c r="B52" s="6" t="s">
        <v>19</v>
      </c>
      <c r="C52" s="7">
        <v>30000</v>
      </c>
      <c r="D52" s="10">
        <v>2</v>
      </c>
      <c r="E52" s="8">
        <f>0*$F$138+0*$F$139+2*$F$140+0*$F$141</f>
        <v>0</v>
      </c>
      <c r="F52" s="85"/>
      <c r="G52" s="20">
        <f t="shared" si="0"/>
        <v>0</v>
      </c>
    </row>
    <row r="53" spans="1:8">
      <c r="A53" s="9"/>
      <c r="B53" s="6" t="s">
        <v>24</v>
      </c>
      <c r="C53" s="7">
        <v>5000</v>
      </c>
      <c r="D53" s="10">
        <v>1</v>
      </c>
      <c r="E53" s="8">
        <f>0*$F$138+0*$F$139+1*$F$140+0*$F$141</f>
        <v>0</v>
      </c>
      <c r="F53" s="85"/>
      <c r="G53" s="20">
        <f t="shared" si="0"/>
        <v>0</v>
      </c>
      <c r="H53" s="4"/>
    </row>
    <row r="54" spans="1:8">
      <c r="A54" s="9"/>
      <c r="B54" s="6" t="s">
        <v>21</v>
      </c>
      <c r="C54" s="7">
        <v>10000</v>
      </c>
      <c r="D54" s="10">
        <v>1</v>
      </c>
      <c r="E54" s="8">
        <f>0*$F$138+0*$F$139+0*$F$140+1*$F$141</f>
        <v>0</v>
      </c>
      <c r="F54" s="85"/>
      <c r="G54" s="20">
        <f t="shared" si="0"/>
        <v>0</v>
      </c>
    </row>
    <row r="55" spans="1:8">
      <c r="A55" s="9"/>
      <c r="B55" s="6" t="s">
        <v>21</v>
      </c>
      <c r="C55" s="7">
        <v>15000</v>
      </c>
      <c r="D55" s="8">
        <v>3</v>
      </c>
      <c r="E55" s="8">
        <f>2*$F$138+0*$F$139+0*$F$140+1*$F$141</f>
        <v>0</v>
      </c>
      <c r="F55" s="85"/>
      <c r="G55" s="20">
        <f t="shared" si="0"/>
        <v>0</v>
      </c>
    </row>
    <row r="56" spans="1:8">
      <c r="A56" s="9"/>
      <c r="B56" s="6" t="s">
        <v>21</v>
      </c>
      <c r="C56" s="7">
        <v>20000</v>
      </c>
      <c r="D56" s="8">
        <v>1</v>
      </c>
      <c r="E56" s="8">
        <f>0*$F$138+1*$F$139+0*$F$140+0*$F$141</f>
        <v>0</v>
      </c>
      <c r="F56" s="85"/>
      <c r="G56" s="20">
        <f t="shared" si="0"/>
        <v>0</v>
      </c>
    </row>
    <row r="57" spans="1:8">
      <c r="A57" s="9"/>
      <c r="B57" s="6" t="s">
        <v>21</v>
      </c>
      <c r="C57" s="7">
        <v>30000</v>
      </c>
      <c r="D57" s="8">
        <v>1</v>
      </c>
      <c r="E57" s="8">
        <f>1*$F$138+0*$F$139+0*$F$140+0*$F$141</f>
        <v>0</v>
      </c>
      <c r="F57" s="85"/>
      <c r="G57" s="20">
        <f t="shared" si="0"/>
        <v>0</v>
      </c>
      <c r="H57" s="4"/>
    </row>
    <row r="58" spans="1:8">
      <c r="A58" s="9"/>
      <c r="B58" s="6" t="s">
        <v>20</v>
      </c>
      <c r="C58" s="7">
        <v>5000</v>
      </c>
      <c r="D58" s="10">
        <v>2</v>
      </c>
      <c r="E58" s="8">
        <f>0*$F$138+0*$F$139+1*$F$140+1*$F$141</f>
        <v>0</v>
      </c>
      <c r="F58" s="85"/>
      <c r="G58" s="20">
        <f t="shared" si="0"/>
        <v>0</v>
      </c>
    </row>
    <row r="59" spans="1:8">
      <c r="A59" s="9"/>
      <c r="B59" s="6" t="s">
        <v>20</v>
      </c>
      <c r="C59" s="7">
        <v>10000</v>
      </c>
      <c r="D59" s="8">
        <v>2</v>
      </c>
      <c r="E59" s="8">
        <f>1*$F$138+0*$F$139+1*$F$140+0*$F$141</f>
        <v>0</v>
      </c>
      <c r="F59" s="85"/>
      <c r="G59" s="20">
        <f t="shared" si="0"/>
        <v>0</v>
      </c>
    </row>
    <row r="60" spans="1:8">
      <c r="A60" s="12" t="s">
        <v>25</v>
      </c>
      <c r="B60" s="13"/>
      <c r="C60" s="14"/>
      <c r="D60" s="15">
        <f>SUBTOTAL(9,D33:D59)</f>
        <v>289</v>
      </c>
      <c r="E60" s="15"/>
      <c r="F60" s="16"/>
      <c r="G60" s="16">
        <f>SUBTOTAL(9,G33:G59)</f>
        <v>0</v>
      </c>
    </row>
    <row r="61" spans="1:8" s="4" customFormat="1">
      <c r="A61" s="1" t="s">
        <v>45</v>
      </c>
      <c r="B61" s="2"/>
      <c r="C61" s="3"/>
      <c r="D61" s="2"/>
      <c r="E61" s="2"/>
      <c r="F61" s="3"/>
      <c r="G61" s="22"/>
    </row>
    <row r="62" spans="1:8">
      <c r="A62" s="5"/>
      <c r="B62" s="6" t="s">
        <v>54</v>
      </c>
      <c r="C62" s="7">
        <v>5000</v>
      </c>
      <c r="D62" s="10">
        <v>1</v>
      </c>
      <c r="E62" s="8">
        <v>48</v>
      </c>
      <c r="F62" s="85"/>
      <c r="G62" s="20">
        <f t="shared" ref="G62:G63" si="1">E62*F62</f>
        <v>0</v>
      </c>
    </row>
    <row r="63" spans="1:8">
      <c r="A63" s="11"/>
      <c r="B63" s="6" t="s">
        <v>26</v>
      </c>
      <c r="C63" s="7">
        <v>5000</v>
      </c>
      <c r="D63" s="10">
        <v>2</v>
      </c>
      <c r="E63" s="8">
        <v>96</v>
      </c>
      <c r="F63" s="85"/>
      <c r="G63" s="20">
        <f t="shared" si="1"/>
        <v>0</v>
      </c>
    </row>
    <row r="64" spans="1:8">
      <c r="A64" s="12" t="s">
        <v>27</v>
      </c>
      <c r="B64" s="13"/>
      <c r="C64" s="14"/>
      <c r="D64" s="15">
        <f>SUBTOTAL(9,D62:D63)</f>
        <v>3</v>
      </c>
      <c r="E64" s="17"/>
      <c r="F64" s="16"/>
      <c r="G64" s="16">
        <f>SUBTOTAL(9,G62:G63)</f>
        <v>0</v>
      </c>
    </row>
    <row r="65" spans="1:7" s="4" customFormat="1">
      <c r="A65" s="1" t="s">
        <v>60</v>
      </c>
      <c r="B65" s="2"/>
      <c r="C65" s="3"/>
      <c r="D65" s="2"/>
      <c r="E65" s="2"/>
      <c r="F65" s="3"/>
      <c r="G65" s="22"/>
    </row>
    <row r="66" spans="1:7">
      <c r="A66" s="5"/>
      <c r="B66" s="6" t="s">
        <v>16</v>
      </c>
      <c r="C66" s="7">
        <v>5000</v>
      </c>
      <c r="D66" s="10">
        <v>1</v>
      </c>
      <c r="E66" s="8">
        <v>48</v>
      </c>
      <c r="F66" s="85"/>
      <c r="G66" s="20">
        <f t="shared" ref="G66:G70" si="2">E66*F66</f>
        <v>0</v>
      </c>
    </row>
    <row r="67" spans="1:7">
      <c r="A67" s="9"/>
      <c r="B67" s="6" t="s">
        <v>16</v>
      </c>
      <c r="C67" s="7">
        <v>10000</v>
      </c>
      <c r="D67" s="10">
        <v>1</v>
      </c>
      <c r="E67" s="8">
        <v>48</v>
      </c>
      <c r="F67" s="85"/>
      <c r="G67" s="20">
        <f t="shared" si="2"/>
        <v>0</v>
      </c>
    </row>
    <row r="68" spans="1:7">
      <c r="A68" s="9"/>
      <c r="B68" s="6" t="s">
        <v>17</v>
      </c>
      <c r="C68" s="7">
        <v>10000</v>
      </c>
      <c r="D68" s="10">
        <v>3</v>
      </c>
      <c r="E68" s="8">
        <v>144</v>
      </c>
      <c r="F68" s="85"/>
      <c r="G68" s="20">
        <f t="shared" si="2"/>
        <v>0</v>
      </c>
    </row>
    <row r="69" spans="1:7">
      <c r="A69" s="9"/>
      <c r="B69" s="6" t="s">
        <v>21</v>
      </c>
      <c r="C69" s="7">
        <v>10000</v>
      </c>
      <c r="D69" s="10">
        <v>2</v>
      </c>
      <c r="E69" s="8">
        <v>96</v>
      </c>
      <c r="F69" s="85"/>
      <c r="G69" s="20">
        <f t="shared" si="2"/>
        <v>0</v>
      </c>
    </row>
    <row r="70" spans="1:7">
      <c r="A70" s="11"/>
      <c r="B70" s="6" t="s">
        <v>20</v>
      </c>
      <c r="C70" s="7">
        <v>10000</v>
      </c>
      <c r="D70" s="10">
        <v>1</v>
      </c>
      <c r="E70" s="8">
        <v>48</v>
      </c>
      <c r="F70" s="85"/>
      <c r="G70" s="20">
        <f t="shared" si="2"/>
        <v>0</v>
      </c>
    </row>
    <row r="71" spans="1:7">
      <c r="A71" s="12" t="s">
        <v>28</v>
      </c>
      <c r="B71" s="13"/>
      <c r="C71" s="14"/>
      <c r="D71" s="15">
        <f>SUBTOTAL(9,D66:D70)</f>
        <v>8</v>
      </c>
      <c r="E71" s="15"/>
      <c r="F71" s="16"/>
      <c r="G71" s="16">
        <f>SUBTOTAL(9,G66:G70)</f>
        <v>0</v>
      </c>
    </row>
    <row r="72" spans="1:7" s="4" customFormat="1">
      <c r="A72" s="1" t="s">
        <v>61</v>
      </c>
      <c r="B72" s="2"/>
      <c r="C72" s="3"/>
      <c r="D72" s="2"/>
      <c r="E72" s="2"/>
      <c r="F72" s="3"/>
      <c r="G72" s="22"/>
    </row>
    <row r="73" spans="1:7">
      <c r="A73" s="5"/>
      <c r="B73" s="6" t="s">
        <v>16</v>
      </c>
      <c r="C73" s="7">
        <v>5000</v>
      </c>
      <c r="D73" s="10">
        <v>12</v>
      </c>
      <c r="E73" s="10">
        <v>356</v>
      </c>
      <c r="F73" s="85"/>
      <c r="G73" s="20">
        <f t="shared" ref="G73:G89" si="3">E73*F73</f>
        <v>0</v>
      </c>
    </row>
    <row r="74" spans="1:7">
      <c r="A74" s="9"/>
      <c r="B74" s="6" t="s">
        <v>16</v>
      </c>
      <c r="C74" s="7">
        <v>10000</v>
      </c>
      <c r="D74" s="10">
        <v>29</v>
      </c>
      <c r="E74" s="10">
        <v>664</v>
      </c>
      <c r="F74" s="85"/>
      <c r="G74" s="20">
        <f t="shared" si="3"/>
        <v>0</v>
      </c>
    </row>
    <row r="75" spans="1:7">
      <c r="A75" s="9"/>
      <c r="B75" s="6" t="s">
        <v>16</v>
      </c>
      <c r="C75" s="7">
        <v>15000</v>
      </c>
      <c r="D75" s="10">
        <v>39</v>
      </c>
      <c r="E75" s="10">
        <v>1401</v>
      </c>
      <c r="F75" s="85"/>
      <c r="G75" s="20">
        <f t="shared" si="3"/>
        <v>0</v>
      </c>
    </row>
    <row r="76" spans="1:7">
      <c r="A76" s="9"/>
      <c r="B76" s="6" t="s">
        <v>16</v>
      </c>
      <c r="C76" s="7">
        <v>20000</v>
      </c>
      <c r="D76" s="10">
        <v>8</v>
      </c>
      <c r="E76" s="10">
        <v>200</v>
      </c>
      <c r="F76" s="85"/>
      <c r="G76" s="20">
        <f t="shared" si="3"/>
        <v>0</v>
      </c>
    </row>
    <row r="77" spans="1:7">
      <c r="A77" s="9"/>
      <c r="B77" s="6" t="s">
        <v>16</v>
      </c>
      <c r="C77" s="7">
        <v>25000</v>
      </c>
      <c r="D77" s="10">
        <v>2</v>
      </c>
      <c r="E77" s="10">
        <v>22</v>
      </c>
      <c r="F77" s="85"/>
      <c r="G77" s="20">
        <f t="shared" si="3"/>
        <v>0</v>
      </c>
    </row>
    <row r="78" spans="1:7">
      <c r="A78" s="9"/>
      <c r="B78" s="6" t="s">
        <v>16</v>
      </c>
      <c r="C78" s="7">
        <v>30000</v>
      </c>
      <c r="D78" s="10">
        <v>1</v>
      </c>
      <c r="E78" s="10">
        <v>9</v>
      </c>
      <c r="F78" s="85"/>
      <c r="G78" s="20">
        <f t="shared" si="3"/>
        <v>0</v>
      </c>
    </row>
    <row r="79" spans="1:7">
      <c r="A79" s="9"/>
      <c r="B79" s="6" t="s">
        <v>22</v>
      </c>
      <c r="C79" s="7">
        <v>5000</v>
      </c>
      <c r="D79" s="10">
        <v>1</v>
      </c>
      <c r="E79" s="10">
        <v>9</v>
      </c>
      <c r="F79" s="85"/>
      <c r="G79" s="20">
        <f t="shared" si="3"/>
        <v>0</v>
      </c>
    </row>
    <row r="80" spans="1:7">
      <c r="A80" s="9"/>
      <c r="B80" s="6" t="s">
        <v>22</v>
      </c>
      <c r="C80" s="7">
        <v>10000</v>
      </c>
      <c r="D80" s="10">
        <v>3</v>
      </c>
      <c r="E80" s="10">
        <v>58</v>
      </c>
      <c r="F80" s="85"/>
      <c r="G80" s="20">
        <f t="shared" si="3"/>
        <v>0</v>
      </c>
    </row>
    <row r="81" spans="1:7">
      <c r="A81" s="9"/>
      <c r="B81" s="6" t="s">
        <v>22</v>
      </c>
      <c r="C81" s="7">
        <v>15000</v>
      </c>
      <c r="D81" s="10">
        <v>5</v>
      </c>
      <c r="E81" s="8">
        <v>76</v>
      </c>
      <c r="F81" s="85"/>
      <c r="G81" s="20">
        <f t="shared" si="3"/>
        <v>0</v>
      </c>
    </row>
    <row r="82" spans="1:7">
      <c r="A82" s="9"/>
      <c r="B82" s="6" t="s">
        <v>22</v>
      </c>
      <c r="C82" s="7">
        <v>20000</v>
      </c>
      <c r="D82" s="10">
        <v>14</v>
      </c>
      <c r="E82" s="8">
        <v>374</v>
      </c>
      <c r="F82" s="85"/>
      <c r="G82" s="20">
        <f t="shared" si="3"/>
        <v>0</v>
      </c>
    </row>
    <row r="83" spans="1:7">
      <c r="A83" s="9"/>
      <c r="B83" s="6" t="s">
        <v>22</v>
      </c>
      <c r="C83" s="7">
        <v>25000</v>
      </c>
      <c r="D83" s="10">
        <v>4</v>
      </c>
      <c r="E83" s="8">
        <v>129</v>
      </c>
      <c r="F83" s="85"/>
      <c r="G83" s="20">
        <f t="shared" si="3"/>
        <v>0</v>
      </c>
    </row>
    <row r="84" spans="1:7">
      <c r="A84" s="9"/>
      <c r="B84" s="6" t="s">
        <v>18</v>
      </c>
      <c r="C84" s="7">
        <v>5000</v>
      </c>
      <c r="D84" s="10">
        <v>1</v>
      </c>
      <c r="E84" s="8">
        <v>40</v>
      </c>
      <c r="F84" s="85"/>
      <c r="G84" s="20">
        <f t="shared" si="3"/>
        <v>0</v>
      </c>
    </row>
    <row r="85" spans="1:7">
      <c r="A85" s="9"/>
      <c r="B85" s="6" t="s">
        <v>18</v>
      </c>
      <c r="C85" s="7">
        <v>10000</v>
      </c>
      <c r="D85" s="10">
        <v>3</v>
      </c>
      <c r="E85" s="8">
        <v>120</v>
      </c>
      <c r="F85" s="85"/>
      <c r="G85" s="20">
        <f t="shared" si="3"/>
        <v>0</v>
      </c>
    </row>
    <row r="86" spans="1:7">
      <c r="A86" s="9"/>
      <c r="B86" s="6" t="s">
        <v>18</v>
      </c>
      <c r="C86" s="7">
        <v>15000</v>
      </c>
      <c r="D86" s="10">
        <v>1</v>
      </c>
      <c r="E86" s="8">
        <v>40</v>
      </c>
      <c r="F86" s="85"/>
      <c r="G86" s="20">
        <f t="shared" si="3"/>
        <v>0</v>
      </c>
    </row>
    <row r="87" spans="1:7">
      <c r="A87" s="9"/>
      <c r="B87" s="6" t="s">
        <v>18</v>
      </c>
      <c r="C87" s="7">
        <v>20000</v>
      </c>
      <c r="D87" s="10">
        <v>2</v>
      </c>
      <c r="E87" s="10">
        <v>80</v>
      </c>
      <c r="F87" s="85"/>
      <c r="G87" s="20">
        <f t="shared" si="3"/>
        <v>0</v>
      </c>
    </row>
    <row r="88" spans="1:7">
      <c r="A88" s="9"/>
      <c r="B88" s="6" t="s">
        <v>18</v>
      </c>
      <c r="C88" s="7">
        <v>25000</v>
      </c>
      <c r="D88" s="10">
        <v>2</v>
      </c>
      <c r="E88" s="10">
        <v>80</v>
      </c>
      <c r="F88" s="85"/>
      <c r="G88" s="20">
        <f t="shared" si="3"/>
        <v>0</v>
      </c>
    </row>
    <row r="89" spans="1:7">
      <c r="A89" s="9"/>
      <c r="B89" s="6" t="s">
        <v>18</v>
      </c>
      <c r="C89" s="7">
        <v>30000</v>
      </c>
      <c r="D89" s="10">
        <v>3</v>
      </c>
      <c r="E89" s="10">
        <v>120</v>
      </c>
      <c r="F89" s="85"/>
      <c r="G89" s="20">
        <f t="shared" si="3"/>
        <v>0</v>
      </c>
    </row>
    <row r="90" spans="1:7">
      <c r="A90" s="12" t="s">
        <v>33</v>
      </c>
      <c r="B90" s="13"/>
      <c r="C90" s="14"/>
      <c r="D90" s="15">
        <f>SUBTOTAL(9,D73:D89)</f>
        <v>130</v>
      </c>
      <c r="E90" s="15"/>
      <c r="F90" s="16"/>
      <c r="G90" s="16">
        <f>SUBTOTAL(9,G73:G89)</f>
        <v>0</v>
      </c>
    </row>
    <row r="91" spans="1:7" s="4" customFormat="1">
      <c r="A91" s="1" t="s">
        <v>62</v>
      </c>
      <c r="B91" s="2"/>
      <c r="C91" s="3"/>
      <c r="D91" s="2"/>
      <c r="E91" s="2"/>
      <c r="F91" s="3"/>
      <c r="G91" s="22"/>
    </row>
    <row r="92" spans="1:7">
      <c r="A92" s="9"/>
      <c r="B92" s="6" t="s">
        <v>16</v>
      </c>
      <c r="C92" s="7">
        <v>5000</v>
      </c>
      <c r="D92" s="10">
        <v>31</v>
      </c>
      <c r="E92" s="8">
        <f>0*39+0*35+1*8+17*(48-$F$138)+8*(48-$F$139)+2*(48-$F$140)+3*(48-$F$141)</f>
        <v>1448</v>
      </c>
      <c r="F92" s="85"/>
      <c r="G92" s="20">
        <f t="shared" ref="G92:G125" si="4">E92*F92</f>
        <v>0</v>
      </c>
    </row>
    <row r="93" spans="1:7">
      <c r="A93" s="5"/>
      <c r="B93" s="6" t="s">
        <v>16</v>
      </c>
      <c r="C93" s="7">
        <v>10000</v>
      </c>
      <c r="D93" s="10">
        <v>65</v>
      </c>
      <c r="E93" s="8">
        <f>6*39+0*35+9*8+20*(48-$F$138)+16*(48-$F$139)+9*(48-$F$140)+5*(48-$F$141)</f>
        <v>2706</v>
      </c>
      <c r="F93" s="85"/>
      <c r="G93" s="20">
        <f t="shared" si="4"/>
        <v>0</v>
      </c>
    </row>
    <row r="94" spans="1:7">
      <c r="A94" s="9"/>
      <c r="B94" s="6" t="s">
        <v>16</v>
      </c>
      <c r="C94" s="7">
        <v>15000</v>
      </c>
      <c r="D94" s="10">
        <v>77</v>
      </c>
      <c r="E94" s="8">
        <f>9*39+0*35+15*8+4*(48-$F$138)+22*(48-$F$139)+8*(48-$F$140)+4*(48-$F$141)</f>
        <v>2295</v>
      </c>
      <c r="F94" s="85"/>
      <c r="G94" s="20">
        <f t="shared" si="4"/>
        <v>0</v>
      </c>
    </row>
    <row r="95" spans="1:7">
      <c r="A95" s="9"/>
      <c r="B95" s="6" t="s">
        <v>16</v>
      </c>
      <c r="C95" s="7">
        <v>20000</v>
      </c>
      <c r="D95" s="10">
        <v>23</v>
      </c>
      <c r="E95" s="8">
        <f>3*39+1*35+4*8+2*(48-$F$138)+10*(48-$F$139)+3*(48-$F$140)+0*(48-$F$141)</f>
        <v>904</v>
      </c>
      <c r="F95" s="85"/>
      <c r="G95" s="20">
        <f t="shared" si="4"/>
        <v>0</v>
      </c>
    </row>
    <row r="96" spans="1:7">
      <c r="A96" s="9"/>
      <c r="B96" s="6" t="s">
        <v>16</v>
      </c>
      <c r="C96" s="7">
        <v>25000</v>
      </c>
      <c r="D96" s="10">
        <v>5</v>
      </c>
      <c r="E96" s="8">
        <f>1*39+1*35+0*8+0*(48-$F$138)+3*(48-$F$139)+0*(48-$F$140)+0*(48-$F$141)</f>
        <v>218</v>
      </c>
      <c r="F96" s="85"/>
      <c r="G96" s="20">
        <f t="shared" si="4"/>
        <v>0</v>
      </c>
    </row>
    <row r="97" spans="1:7">
      <c r="A97" s="9"/>
      <c r="B97" s="6" t="s">
        <v>16</v>
      </c>
      <c r="C97" s="7">
        <v>30000</v>
      </c>
      <c r="D97" s="10">
        <v>3</v>
      </c>
      <c r="E97" s="8">
        <f>1*39+0*35+0*8+1*(48-$F$138)+1*(48-$F$139)+0*(48-$F$140)+0*(48-$F$141)</f>
        <v>135</v>
      </c>
      <c r="F97" s="85"/>
      <c r="G97" s="20">
        <f t="shared" si="4"/>
        <v>0</v>
      </c>
    </row>
    <row r="98" spans="1:7">
      <c r="A98" s="9"/>
      <c r="B98" s="6" t="s">
        <v>17</v>
      </c>
      <c r="C98" s="7">
        <v>10000</v>
      </c>
      <c r="D98" s="8">
        <v>3</v>
      </c>
      <c r="E98" s="8">
        <f>0*39+0*35+0*8+2*(48-$F$138)+0*(48-$F$139)+1*(48-$F$140)+0*(48-$F$141)</f>
        <v>144</v>
      </c>
      <c r="F98" s="85"/>
      <c r="G98" s="20">
        <f t="shared" si="4"/>
        <v>0</v>
      </c>
    </row>
    <row r="99" spans="1:7">
      <c r="A99" s="9"/>
      <c r="B99" s="6" t="s">
        <v>17</v>
      </c>
      <c r="C99" s="7">
        <v>15000</v>
      </c>
      <c r="D99" s="8">
        <v>1</v>
      </c>
      <c r="E99" s="8">
        <f>0*39+0*35+0*8+0*(48-$F$138)+1*(48-$F$139)+0*(48-$F$140)+0*(48-$F$141)</f>
        <v>48</v>
      </c>
      <c r="F99" s="85"/>
      <c r="G99" s="20">
        <f t="shared" si="4"/>
        <v>0</v>
      </c>
    </row>
    <row r="100" spans="1:7">
      <c r="A100" s="9"/>
      <c r="B100" s="6" t="s">
        <v>17</v>
      </c>
      <c r="C100" s="7">
        <v>30000</v>
      </c>
      <c r="D100" s="8">
        <v>1</v>
      </c>
      <c r="E100" s="8">
        <f>0*39+0*35+0*8+0*(48-$F$138)+1*(48-$F$139)+0*(48-$F$140)+0*(48-$F$141)</f>
        <v>48</v>
      </c>
      <c r="F100" s="85"/>
      <c r="G100" s="20">
        <f t="shared" si="4"/>
        <v>0</v>
      </c>
    </row>
    <row r="101" spans="1:7">
      <c r="A101" s="9"/>
      <c r="B101" s="6" t="s">
        <v>22</v>
      </c>
      <c r="C101" s="7">
        <v>5000</v>
      </c>
      <c r="D101" s="10">
        <v>3</v>
      </c>
      <c r="E101" s="8">
        <f>1*39+0*35+0*8+0*(48-$F$138)+1*(48-$F$139)+0*(48-$F$140)+1*(48-$F$141)</f>
        <v>135</v>
      </c>
      <c r="F101" s="85"/>
      <c r="G101" s="20">
        <f t="shared" si="4"/>
        <v>0</v>
      </c>
    </row>
    <row r="102" spans="1:7">
      <c r="A102" s="9"/>
      <c r="B102" s="6" t="s">
        <v>22</v>
      </c>
      <c r="C102" s="7">
        <v>10000</v>
      </c>
      <c r="D102" s="10">
        <v>7</v>
      </c>
      <c r="E102" s="8">
        <f>2*39+0*35+1*8+0*(48-$F$138)+4*(48-$F$139)+0*(48-$F$140)+0*(48-$F$141)</f>
        <v>278</v>
      </c>
      <c r="F102" s="85"/>
      <c r="G102" s="20">
        <f t="shared" si="4"/>
        <v>0</v>
      </c>
    </row>
    <row r="103" spans="1:7">
      <c r="A103" s="9"/>
      <c r="B103" s="6" t="s">
        <v>22</v>
      </c>
      <c r="C103" s="7">
        <v>15000</v>
      </c>
      <c r="D103" s="10">
        <v>11</v>
      </c>
      <c r="E103" s="8">
        <f>4*39+0*35+1*8+0*(48-$F$138)+4*(48-$F$139)+2*(48-$F$140)+0*(48-$F$141)</f>
        <v>452</v>
      </c>
      <c r="F103" s="85"/>
      <c r="G103" s="20">
        <f t="shared" si="4"/>
        <v>0</v>
      </c>
    </row>
    <row r="104" spans="1:7">
      <c r="A104" s="9"/>
      <c r="B104" s="6" t="s">
        <v>22</v>
      </c>
      <c r="C104" s="7">
        <v>20000</v>
      </c>
      <c r="D104" s="10">
        <v>15</v>
      </c>
      <c r="E104" s="8">
        <f>6*39+0*35+8*8+0*(48-$F$138)+1*(48-$F$139)+0*(48-$F$140)+0*(48-$F$141)</f>
        <v>346</v>
      </c>
      <c r="F104" s="85"/>
      <c r="G104" s="20">
        <f t="shared" si="4"/>
        <v>0</v>
      </c>
    </row>
    <row r="105" spans="1:7">
      <c r="A105" s="9"/>
      <c r="B105" s="6" t="s">
        <v>22</v>
      </c>
      <c r="C105" s="7">
        <v>25000</v>
      </c>
      <c r="D105" s="10">
        <v>4</v>
      </c>
      <c r="E105" s="8">
        <f>1*39+0*35+3*8+0*(48-$F$138)+0*(48-$F$139)+0*(48-$F$140)+0*(48-$F$141)</f>
        <v>63</v>
      </c>
      <c r="F105" s="85"/>
      <c r="G105" s="20">
        <f t="shared" si="4"/>
        <v>0</v>
      </c>
    </row>
    <row r="106" spans="1:7">
      <c r="A106" s="9"/>
      <c r="B106" s="6" t="s">
        <v>22</v>
      </c>
      <c r="C106" s="7">
        <v>30000</v>
      </c>
      <c r="D106" s="8">
        <v>1</v>
      </c>
      <c r="E106" s="8">
        <f>0*39+0*35+0*8+0*(48-$F$138)+0*(48-$F$139)+1*(48-$F$140)+0*(48-$F$141)</f>
        <v>48</v>
      </c>
      <c r="F106" s="85"/>
      <c r="G106" s="20">
        <f t="shared" si="4"/>
        <v>0</v>
      </c>
    </row>
    <row r="107" spans="1:7">
      <c r="A107" s="9"/>
      <c r="B107" s="6" t="s">
        <v>23</v>
      </c>
      <c r="C107" s="7">
        <v>10000</v>
      </c>
      <c r="D107" s="8">
        <v>2</v>
      </c>
      <c r="E107" s="8">
        <f>0*39+0*35+0*8+0*(48-$F$138)+1*(48-$F$139)+1*(48-$F$140)+0*(48-$F$141)</f>
        <v>96</v>
      </c>
      <c r="F107" s="85"/>
      <c r="G107" s="20">
        <f t="shared" si="4"/>
        <v>0</v>
      </c>
    </row>
    <row r="108" spans="1:7">
      <c r="A108" s="9"/>
      <c r="B108" s="6" t="s">
        <v>40</v>
      </c>
      <c r="C108" s="7">
        <v>5000</v>
      </c>
      <c r="D108" s="8">
        <v>2</v>
      </c>
      <c r="E108" s="8">
        <f>0*39+0*35+0*8+1*(48-$F$138)+1*(48-$F$139)+0*(48-$F$140)+0*(48-$F$141)</f>
        <v>96</v>
      </c>
      <c r="F108" s="85"/>
      <c r="G108" s="20">
        <f t="shared" si="4"/>
        <v>0</v>
      </c>
    </row>
    <row r="109" spans="1:7">
      <c r="A109" s="9"/>
      <c r="B109" s="6" t="s">
        <v>35</v>
      </c>
      <c r="C109" s="7">
        <v>5000</v>
      </c>
      <c r="D109" s="10">
        <v>64</v>
      </c>
      <c r="E109" s="8">
        <f>4*39+0*35+7*8+31*(48-$F$138)+8*(48-$F$139)+7*(48-$F$140)+7*(48-$F$141)</f>
        <v>2756</v>
      </c>
      <c r="F109" s="85"/>
      <c r="G109" s="20">
        <f t="shared" si="4"/>
        <v>0</v>
      </c>
    </row>
    <row r="110" spans="1:7">
      <c r="A110" s="9"/>
      <c r="B110" s="6" t="s">
        <v>35</v>
      </c>
      <c r="C110" s="7">
        <v>10000</v>
      </c>
      <c r="D110" s="10">
        <v>64</v>
      </c>
      <c r="E110" s="8">
        <f>10*39+0*35+4*8+10*(48-$F$138)+14*(48-$F$139)+22*(48-$F$140)+4*(48-$F$141)</f>
        <v>2822</v>
      </c>
      <c r="F110" s="85"/>
      <c r="G110" s="20">
        <f t="shared" si="4"/>
        <v>0</v>
      </c>
    </row>
    <row r="111" spans="1:7">
      <c r="A111" s="9"/>
      <c r="B111" s="6" t="s">
        <v>24</v>
      </c>
      <c r="C111" s="7">
        <v>5000</v>
      </c>
      <c r="D111" s="8">
        <v>2</v>
      </c>
      <c r="E111" s="8">
        <f>0*39+0*35+0*8+0*(48-$F$138)+1*(48-$F$139)+1*(48-$F$140)+0*(48-$F$141)</f>
        <v>96</v>
      </c>
      <c r="F111" s="85"/>
      <c r="G111" s="20">
        <f t="shared" si="4"/>
        <v>0</v>
      </c>
    </row>
    <row r="112" spans="1:7">
      <c r="A112" s="9"/>
      <c r="B112" s="6" t="s">
        <v>24</v>
      </c>
      <c r="C112" s="7">
        <v>10000</v>
      </c>
      <c r="D112" s="10">
        <v>2</v>
      </c>
      <c r="E112" s="8">
        <f>0*39+0*35+1*8+1*(48-$F$138)+0*(48-$F$139)+0*(48-$F$140)+0*(48-$F$141)</f>
        <v>56</v>
      </c>
      <c r="F112" s="85"/>
      <c r="G112" s="20">
        <f t="shared" si="4"/>
        <v>0</v>
      </c>
    </row>
    <row r="113" spans="1:9">
      <c r="A113" s="9"/>
      <c r="B113" s="6" t="s">
        <v>18</v>
      </c>
      <c r="C113" s="7">
        <v>5000</v>
      </c>
      <c r="D113" s="10">
        <v>4</v>
      </c>
      <c r="E113" s="8">
        <f>0*39+0*35+1*8+3*(48-$F$138)+0*(48-$F$139)+0*(48-$F$140)+0*(48-$F$141)</f>
        <v>152</v>
      </c>
      <c r="F113" s="85"/>
      <c r="G113" s="20">
        <f t="shared" si="4"/>
        <v>0</v>
      </c>
    </row>
    <row r="114" spans="1:9">
      <c r="A114" s="9"/>
      <c r="B114" s="6" t="s">
        <v>18</v>
      </c>
      <c r="C114" s="7">
        <v>10000</v>
      </c>
      <c r="D114" s="10">
        <v>6</v>
      </c>
      <c r="E114" s="8">
        <f>0*39+0*35+2*8+3*(48-$F$138)+1*(48-$F$139)+0*(48-$F$140)+0*(48-$F$141)</f>
        <v>208</v>
      </c>
      <c r="F114" s="85"/>
      <c r="G114" s="20">
        <f t="shared" si="4"/>
        <v>0</v>
      </c>
    </row>
    <row r="115" spans="1:9">
      <c r="A115" s="9"/>
      <c r="B115" s="6" t="s">
        <v>18</v>
      </c>
      <c r="C115" s="7">
        <v>15000</v>
      </c>
      <c r="D115" s="10">
        <v>3</v>
      </c>
      <c r="E115" s="8">
        <f>0*39+0*35+1*8+0*(48-$F$138)+1*(48-$F$139)+0*(48-$F$140)+1*(48-$F$141)</f>
        <v>104</v>
      </c>
      <c r="F115" s="85"/>
      <c r="G115" s="20">
        <f t="shared" si="4"/>
        <v>0</v>
      </c>
    </row>
    <row r="116" spans="1:9">
      <c r="A116" s="9"/>
      <c r="B116" s="6" t="s">
        <v>18</v>
      </c>
      <c r="C116" s="7">
        <v>20000</v>
      </c>
      <c r="D116" s="10">
        <v>2</v>
      </c>
      <c r="E116" s="8">
        <f>0*39+0*35+2*8+0*(48-$F$138)+0*(48-$F$139)+0*(48-$F$140)+0*(48-$F$141)</f>
        <v>16</v>
      </c>
      <c r="F116" s="85"/>
      <c r="G116" s="20">
        <f t="shared" si="4"/>
        <v>0</v>
      </c>
    </row>
    <row r="117" spans="1:9">
      <c r="A117" s="9"/>
      <c r="B117" s="6" t="s">
        <v>18</v>
      </c>
      <c r="C117" s="7">
        <v>25000</v>
      </c>
      <c r="D117" s="10">
        <v>2</v>
      </c>
      <c r="E117" s="8">
        <f>0*39+0*35+2*8+0*(48-$F$138)+0*(48-$F$139)+0*(48-$F$140)+0*(48-$F$141)</f>
        <v>16</v>
      </c>
      <c r="F117" s="85"/>
      <c r="G117" s="20">
        <f t="shared" si="4"/>
        <v>0</v>
      </c>
    </row>
    <row r="118" spans="1:9">
      <c r="A118" s="9"/>
      <c r="B118" s="6" t="s">
        <v>18</v>
      </c>
      <c r="C118" s="7">
        <v>30000</v>
      </c>
      <c r="D118" s="10">
        <v>3</v>
      </c>
      <c r="E118" s="8">
        <f>0*39+0*35+3*8+0*(48-$F$138)+0*(48-$F$139)+0*(48-$F$140)+0*(48-$F$141)</f>
        <v>24</v>
      </c>
      <c r="F118" s="85"/>
      <c r="G118" s="20">
        <f t="shared" si="4"/>
        <v>0</v>
      </c>
    </row>
    <row r="119" spans="1:9">
      <c r="A119" s="9"/>
      <c r="B119" s="6" t="s">
        <v>19</v>
      </c>
      <c r="C119" s="7">
        <v>5000</v>
      </c>
      <c r="D119" s="8">
        <v>1</v>
      </c>
      <c r="E119" s="8">
        <f>0*39+0*35+0*8+1*(48-$F$138)+0*(48-$F$139)+0*(48-$F$140)+0*(48-$F$141)</f>
        <v>48</v>
      </c>
      <c r="F119" s="85"/>
      <c r="G119" s="20">
        <f t="shared" si="4"/>
        <v>0</v>
      </c>
    </row>
    <row r="120" spans="1:9">
      <c r="A120" s="9"/>
      <c r="B120" s="6" t="s">
        <v>19</v>
      </c>
      <c r="C120" s="7">
        <v>30000</v>
      </c>
      <c r="D120" s="8">
        <v>2</v>
      </c>
      <c r="E120" s="8">
        <f>0*39+0*35+0*8+0*(48-$F$138)+0*(48-$F$139)+2*(48-$F$140)+0*(48-$F$141)</f>
        <v>96</v>
      </c>
      <c r="F120" s="85"/>
      <c r="G120" s="20">
        <f t="shared" si="4"/>
        <v>0</v>
      </c>
    </row>
    <row r="121" spans="1:9">
      <c r="A121" s="9"/>
      <c r="B121" s="6" t="s">
        <v>21</v>
      </c>
      <c r="C121" s="7">
        <v>15000</v>
      </c>
      <c r="D121" s="8">
        <v>4</v>
      </c>
      <c r="E121" s="8">
        <f>0*39+0*35+0*8+2*(48-$F$138)+0*(48-$F$139)+0*(48-$F$140)+2*(48-$F$141)</f>
        <v>192</v>
      </c>
      <c r="F121" s="85"/>
      <c r="G121" s="20">
        <f t="shared" si="4"/>
        <v>0</v>
      </c>
    </row>
    <row r="122" spans="1:9">
      <c r="A122" s="9"/>
      <c r="B122" s="6" t="s">
        <v>21</v>
      </c>
      <c r="C122" s="7">
        <v>20000</v>
      </c>
      <c r="D122" s="8">
        <v>1</v>
      </c>
      <c r="E122" s="8">
        <f>0*39+0*35+0*8+0*(48-$F$138)+1*(48-$F$139)+0*(48-$F$140)+0*(48-$F$141)</f>
        <v>48</v>
      </c>
      <c r="F122" s="85"/>
      <c r="G122" s="20">
        <f t="shared" si="4"/>
        <v>0</v>
      </c>
    </row>
    <row r="123" spans="1:9">
      <c r="A123" s="9"/>
      <c r="B123" s="6" t="s">
        <v>21</v>
      </c>
      <c r="C123" s="7">
        <v>30000</v>
      </c>
      <c r="D123" s="8">
        <v>1</v>
      </c>
      <c r="E123" s="8">
        <f>0*39+0*35+0*8+1*(48-$F$138)+0*(48-$F$139)+0*(48-$F$140)+0*(48-$F$141)</f>
        <v>48</v>
      </c>
      <c r="F123" s="85"/>
      <c r="G123" s="20">
        <f t="shared" si="4"/>
        <v>0</v>
      </c>
    </row>
    <row r="124" spans="1:9">
      <c r="A124" s="9"/>
      <c r="B124" s="6" t="s">
        <v>20</v>
      </c>
      <c r="C124" s="7">
        <v>5000</v>
      </c>
      <c r="D124" s="8">
        <v>2</v>
      </c>
      <c r="E124" s="8">
        <f>0*39+0*35+0*8+0*(48-$F$138)+0*(48-$F$139)+1*(48-$F$140)+1*(48-$F$141)</f>
        <v>96</v>
      </c>
      <c r="F124" s="85"/>
      <c r="G124" s="20">
        <f t="shared" si="4"/>
        <v>0</v>
      </c>
    </row>
    <row r="125" spans="1:9">
      <c r="A125" s="9"/>
      <c r="B125" s="6" t="s">
        <v>20</v>
      </c>
      <c r="C125" s="7">
        <v>10000</v>
      </c>
      <c r="D125" s="8">
        <v>2</v>
      </c>
      <c r="E125" s="8">
        <f>0*39+0*35+0*8+1*(48-$F$138)+0*(48-$F$139)+1*(48-$F$140)+0*(48-$F$141)</f>
        <v>96</v>
      </c>
      <c r="F125" s="85"/>
      <c r="G125" s="20">
        <f t="shared" si="4"/>
        <v>0</v>
      </c>
    </row>
    <row r="126" spans="1:9" ht="15.75" thickBot="1">
      <c r="A126" s="12" t="s">
        <v>44</v>
      </c>
      <c r="B126" s="13"/>
      <c r="C126" s="13"/>
      <c r="D126" s="15">
        <f>SUBTOTAL(9,D92:D125)</f>
        <v>419</v>
      </c>
      <c r="E126" s="15"/>
      <c r="F126" s="18"/>
      <c r="G126" s="23">
        <f>SUBTOTAL(9,G92:G125)</f>
        <v>0</v>
      </c>
    </row>
    <row r="127" spans="1:9" ht="42" customHeight="1" thickTop="1" thickBot="1">
      <c r="A127" s="39" t="s">
        <v>52</v>
      </c>
      <c r="B127" s="35"/>
      <c r="C127" s="35"/>
      <c r="D127" s="36"/>
      <c r="E127" s="36"/>
      <c r="F127" s="37"/>
      <c r="G127" s="38">
        <f>SUBTOTAL(9,G33:G126)</f>
        <v>0</v>
      </c>
      <c r="I127" s="32"/>
    </row>
    <row r="128" spans="1:9" ht="15.75" thickTop="1">
      <c r="A128" s="30" t="s">
        <v>100</v>
      </c>
    </row>
    <row r="129" spans="1:8" ht="9" customHeight="1">
      <c r="A129" s="30"/>
    </row>
    <row r="130" spans="1:8">
      <c r="A130" s="30" t="s">
        <v>96</v>
      </c>
      <c r="C130" s="82">
        <f>Calcolo!L188</f>
        <v>0</v>
      </c>
      <c r="D130" s="81" t="s">
        <v>98</v>
      </c>
    </row>
    <row r="131" spans="1:8" ht="20.25" customHeight="1"/>
    <row r="132" spans="1:8" ht="15.75" thickBot="1">
      <c r="B132" s="21" t="s">
        <v>64</v>
      </c>
    </row>
    <row r="133" spans="1:8" ht="42" customHeight="1" thickTop="1" thickBot="1">
      <c r="B133" s="91" t="s">
        <v>63</v>
      </c>
      <c r="C133" s="92"/>
      <c r="D133" s="92"/>
      <c r="E133" s="92"/>
      <c r="F133" s="93"/>
      <c r="G133" s="86"/>
    </row>
    <row r="134" spans="1:8" ht="15.75" thickTop="1">
      <c r="A134" s="30" t="s">
        <v>99</v>
      </c>
    </row>
    <row r="135" spans="1:8" hidden="1"/>
    <row r="136" spans="1:8">
      <c r="B136" s="21" t="s">
        <v>56</v>
      </c>
    </row>
    <row r="137" spans="1:8" ht="40.5" customHeight="1">
      <c r="B137" s="31"/>
      <c r="C137" s="25"/>
      <c r="D137" s="28" t="s">
        <v>4</v>
      </c>
      <c r="E137" s="28" t="s">
        <v>67</v>
      </c>
      <c r="F137" s="28" t="s">
        <v>73</v>
      </c>
      <c r="G137" s="28" t="s">
        <v>66</v>
      </c>
    </row>
    <row r="138" spans="1:8">
      <c r="B138" s="24" t="s">
        <v>69</v>
      </c>
      <c r="C138" s="25"/>
      <c r="D138" s="6">
        <v>100</v>
      </c>
      <c r="E138" s="33">
        <v>6</v>
      </c>
      <c r="F138" s="89"/>
      <c r="G138" s="34">
        <f>IFERROR(D138*F138,"manca offerta")</f>
        <v>0</v>
      </c>
      <c r="H138" s="29"/>
    </row>
    <row r="139" spans="1:8">
      <c r="B139" s="24" t="s">
        <v>70</v>
      </c>
      <c r="C139" s="25"/>
      <c r="D139" s="6">
        <v>100</v>
      </c>
      <c r="E139" s="33">
        <v>12</v>
      </c>
      <c r="F139" s="89"/>
      <c r="G139" s="34">
        <f t="shared" ref="G139:G141" si="5">IFERROR(D139*F139,"manca offerta")</f>
        <v>0</v>
      </c>
      <c r="H139" s="29"/>
    </row>
    <row r="140" spans="1:8">
      <c r="B140" s="24" t="s">
        <v>71</v>
      </c>
      <c r="C140" s="25"/>
      <c r="D140" s="6">
        <v>61</v>
      </c>
      <c r="E140" s="33">
        <v>18</v>
      </c>
      <c r="F140" s="89"/>
      <c r="G140" s="34">
        <f t="shared" si="5"/>
        <v>0</v>
      </c>
      <c r="H140" s="29"/>
    </row>
    <row r="141" spans="1:8" ht="15.75" thickBot="1">
      <c r="B141" s="24" t="s">
        <v>72</v>
      </c>
      <c r="C141" s="25"/>
      <c r="D141" s="6">
        <v>28</v>
      </c>
      <c r="E141" s="33">
        <v>48</v>
      </c>
      <c r="F141" s="89"/>
      <c r="G141" s="34">
        <f t="shared" si="5"/>
        <v>0</v>
      </c>
      <c r="H141" s="29"/>
    </row>
    <row r="142" spans="1:8" ht="42" customHeight="1" thickTop="1" thickBot="1">
      <c r="B142" s="40" t="s">
        <v>53</v>
      </c>
      <c r="C142" s="41"/>
      <c r="D142" s="42">
        <f>SUM(D138:D141)</f>
        <v>289</v>
      </c>
      <c r="E142" s="43"/>
      <c r="F142" s="44"/>
      <c r="G142" s="45">
        <f>SUM(G138:G141)</f>
        <v>0</v>
      </c>
      <c r="H142" s="29"/>
    </row>
    <row r="143" spans="1:8" ht="15.75" thickTop="1">
      <c r="A143" s="30" t="s">
        <v>97</v>
      </c>
    </row>
    <row r="144" spans="1:8">
      <c r="B144" s="30" t="s">
        <v>94</v>
      </c>
    </row>
    <row r="146" spans="1:7">
      <c r="A146" s="107" t="s">
        <v>101</v>
      </c>
      <c r="B146" s="107"/>
      <c r="C146" s="107"/>
      <c r="D146" s="107"/>
      <c r="E146" s="107"/>
      <c r="F146" s="107"/>
      <c r="G146" s="107"/>
    </row>
    <row r="148" spans="1:7">
      <c r="A148" s="83" t="s">
        <v>104</v>
      </c>
      <c r="B148" s="99" t="s">
        <v>102</v>
      </c>
      <c r="C148" s="99"/>
      <c r="D148" s="99"/>
      <c r="E148" s="99"/>
      <c r="F148" s="99"/>
      <c r="G148" s="99"/>
    </row>
    <row r="149" spans="1:7">
      <c r="B149" s="100" t="s">
        <v>110</v>
      </c>
      <c r="C149" s="99"/>
      <c r="D149" s="99"/>
      <c r="E149" s="99"/>
      <c r="F149" s="99"/>
      <c r="G149" s="99"/>
    </row>
    <row r="150" spans="1:7" ht="15" customHeight="1">
      <c r="B150" s="100" t="s">
        <v>111</v>
      </c>
      <c r="C150" s="100"/>
      <c r="D150" s="100"/>
      <c r="E150" s="101"/>
      <c r="F150" s="101"/>
      <c r="G150" s="101"/>
    </row>
    <row r="151" spans="1:7">
      <c r="B151" s="99" t="s">
        <v>103</v>
      </c>
      <c r="C151" s="99"/>
      <c r="D151" s="99"/>
      <c r="E151" s="99"/>
      <c r="F151" s="99"/>
      <c r="G151" s="99"/>
    </row>
    <row r="152" spans="1:7">
      <c r="A152" s="83" t="s">
        <v>104</v>
      </c>
      <c r="B152" s="100" t="s">
        <v>109</v>
      </c>
      <c r="C152" s="99"/>
      <c r="D152" s="99"/>
      <c r="E152" s="99"/>
      <c r="F152" s="99"/>
      <c r="G152" s="99"/>
    </row>
    <row r="153" spans="1:7">
      <c r="B153" s="99" t="s">
        <v>105</v>
      </c>
      <c r="C153" s="99"/>
      <c r="D153" s="99"/>
      <c r="E153" s="99"/>
      <c r="F153" s="99"/>
      <c r="G153" s="99"/>
    </row>
    <row r="154" spans="1:7" ht="15" customHeight="1">
      <c r="B154" s="99" t="s">
        <v>108</v>
      </c>
      <c r="C154" s="99"/>
      <c r="D154" s="99"/>
      <c r="E154" s="101"/>
      <c r="F154" s="101"/>
      <c r="G154" s="101"/>
    </row>
    <row r="155" spans="1:7">
      <c r="B155" s="99" t="s">
        <v>103</v>
      </c>
      <c r="C155" s="99"/>
      <c r="D155" s="99"/>
      <c r="E155" s="99"/>
      <c r="F155" s="99"/>
      <c r="G155" s="99"/>
    </row>
    <row r="157" spans="1:7">
      <c r="B157" s="84" t="s">
        <v>106</v>
      </c>
      <c r="C157" s="102"/>
      <c r="D157" s="102"/>
      <c r="E157" s="102"/>
    </row>
    <row r="159" spans="1:7">
      <c r="A159" s="103" t="s">
        <v>107</v>
      </c>
      <c r="B159" s="103"/>
      <c r="C159" s="103"/>
      <c r="D159" s="103"/>
      <c r="E159" s="103"/>
      <c r="F159" s="103"/>
      <c r="G159" s="103"/>
    </row>
    <row r="160" spans="1:7" ht="21.75" customHeight="1"/>
    <row r="161" spans="1:7">
      <c r="C161" s="104"/>
      <c r="D161" s="104"/>
      <c r="E161" s="104"/>
    </row>
    <row r="163" spans="1:7" ht="117" customHeight="1">
      <c r="A163" s="98" t="s">
        <v>112</v>
      </c>
      <c r="B163" s="98"/>
      <c r="C163" s="98"/>
      <c r="D163" s="98"/>
      <c r="E163" s="98"/>
      <c r="F163" s="98"/>
      <c r="G163" s="98"/>
    </row>
  </sheetData>
  <sheetProtection sheet="1" objects="1" scenarios="1"/>
  <mergeCells count="48">
    <mergeCell ref="A14:B14"/>
    <mergeCell ref="B155:G155"/>
    <mergeCell ref="C157:E157"/>
    <mergeCell ref="A159:G159"/>
    <mergeCell ref="C161:E161"/>
    <mergeCell ref="B148:G148"/>
    <mergeCell ref="B149:G149"/>
    <mergeCell ref="B150:D150"/>
    <mergeCell ref="E150:G150"/>
    <mergeCell ref="A27:G27"/>
    <mergeCell ref="A28:G28"/>
    <mergeCell ref="A26:G26"/>
    <mergeCell ref="A146:G146"/>
    <mergeCell ref="C24:G24"/>
    <mergeCell ref="A18:B18"/>
    <mergeCell ref="C25:G25"/>
    <mergeCell ref="A163:G163"/>
    <mergeCell ref="B151:G151"/>
    <mergeCell ref="B152:G152"/>
    <mergeCell ref="B153:G153"/>
    <mergeCell ref="B154:D154"/>
    <mergeCell ref="E154:G154"/>
    <mergeCell ref="C19:G19"/>
    <mergeCell ref="C20:G20"/>
    <mergeCell ref="C21:G21"/>
    <mergeCell ref="C22:G22"/>
    <mergeCell ref="C23:G23"/>
    <mergeCell ref="C13:G13"/>
    <mergeCell ref="C14:G14"/>
    <mergeCell ref="C16:G16"/>
    <mergeCell ref="C17:G17"/>
    <mergeCell ref="C18:G18"/>
    <mergeCell ref="B133:F133"/>
    <mergeCell ref="A10:G10"/>
    <mergeCell ref="A12:B12"/>
    <mergeCell ref="A13:B13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C12:G12"/>
    <mergeCell ref="C15:G15"/>
  </mergeCells>
  <pageMargins left="0.78740157480314965" right="0.78740157480314965" top="0.78740157480314965" bottom="0.78740157480314965" header="0.31496062992125984" footer="0.31496062992125984"/>
  <pageSetup paperSize="9" orientation="portrait" r:id="rId1"/>
  <rowBreaks count="2" manualBreakCount="2">
    <brk id="90" max="6" man="1"/>
    <brk id="1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97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H65" sqref="H65"/>
    </sheetView>
  </sheetViews>
  <sheetFormatPr defaultRowHeight="15" outlineLevelRow="1" outlineLevelCol="1"/>
  <cols>
    <col min="1" max="1" width="3.28515625" style="46" customWidth="1"/>
    <col min="2" max="2" width="3.28515625" style="46" bestFit="1" customWidth="1"/>
    <col min="3" max="3" width="20.42578125" style="46" bestFit="1" customWidth="1"/>
    <col min="4" max="4" width="6.7109375" style="46" bestFit="1" customWidth="1"/>
    <col min="5" max="5" width="5.85546875" style="46" bestFit="1" customWidth="1"/>
    <col min="6" max="6" width="7.42578125" style="46" bestFit="1" customWidth="1"/>
    <col min="7" max="10" width="6.28515625" style="46" customWidth="1" outlineLevel="1"/>
    <col min="11" max="11" width="8.28515625" style="79" customWidth="1"/>
    <col min="12" max="12" width="8.85546875" style="46" bestFit="1" customWidth="1" outlineLevel="1"/>
    <col min="13" max="15" width="9.140625" style="46" customWidth="1" outlineLevel="1"/>
    <col min="16" max="16" width="9.28515625" style="46" customWidth="1"/>
    <col min="17" max="16384" width="9.140625" style="46"/>
  </cols>
  <sheetData>
    <row r="1" spans="1:16" ht="15.75">
      <c r="F1" s="108" t="s">
        <v>0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62.25" customHeight="1">
      <c r="A2" s="47"/>
      <c r="B2" s="47" t="s">
        <v>1</v>
      </c>
      <c r="C2" s="48" t="s">
        <v>2</v>
      </c>
      <c r="D2" s="49" t="s">
        <v>3</v>
      </c>
      <c r="E2" s="49" t="s">
        <v>4</v>
      </c>
      <c r="F2" s="49" t="s">
        <v>5</v>
      </c>
      <c r="G2" s="49" t="s">
        <v>6</v>
      </c>
      <c r="H2" s="49" t="s">
        <v>7</v>
      </c>
      <c r="I2" s="49" t="s">
        <v>8</v>
      </c>
      <c r="J2" s="49" t="s">
        <v>9</v>
      </c>
      <c r="K2" s="49" t="s">
        <v>10</v>
      </c>
      <c r="L2" s="49" t="s">
        <v>11</v>
      </c>
      <c r="M2" s="49" t="s">
        <v>12</v>
      </c>
      <c r="N2" s="49" t="s">
        <v>13</v>
      </c>
      <c r="O2" s="49" t="s">
        <v>14</v>
      </c>
      <c r="P2" s="49" t="s">
        <v>15</v>
      </c>
    </row>
    <row r="3" spans="1:16" s="54" customFormat="1" outlineLevel="1">
      <c r="A3" s="50" t="s">
        <v>47</v>
      </c>
      <c r="B3" s="51"/>
      <c r="C3" s="52"/>
      <c r="D3" s="53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outlineLevel="1">
      <c r="A4" s="55"/>
      <c r="B4" s="56">
        <v>1</v>
      </c>
      <c r="C4" s="57" t="s">
        <v>16</v>
      </c>
      <c r="D4" s="58">
        <v>5000</v>
      </c>
      <c r="E4" s="59">
        <v>49</v>
      </c>
      <c r="F4" s="90">
        <f>Offerta!F33</f>
        <v>0</v>
      </c>
      <c r="G4" s="60">
        <f>K4</f>
        <v>0</v>
      </c>
      <c r="H4" s="56">
        <v>0</v>
      </c>
      <c r="I4" s="56">
        <v>0</v>
      </c>
      <c r="J4" s="56">
        <v>0</v>
      </c>
      <c r="K4" s="61">
        <f>Offerta!F138</f>
        <v>0</v>
      </c>
      <c r="L4" s="58">
        <f t="shared" ref="L4:O35" si="0">$E4*$F4*G4</f>
        <v>0</v>
      </c>
      <c r="M4" s="58">
        <f t="shared" si="0"/>
        <v>0</v>
      </c>
      <c r="N4" s="58">
        <f t="shared" si="0"/>
        <v>0</v>
      </c>
      <c r="O4" s="58">
        <f t="shared" si="0"/>
        <v>0</v>
      </c>
      <c r="P4" s="62">
        <f t="shared" ref="P4:P52" si="1">SUM(L4:O4)</f>
        <v>0</v>
      </c>
    </row>
    <row r="5" spans="1:16" outlineLevel="1">
      <c r="A5" s="63"/>
      <c r="B5" s="56">
        <v>1</v>
      </c>
      <c r="C5" s="57" t="s">
        <v>16</v>
      </c>
      <c r="D5" s="58">
        <v>10000</v>
      </c>
      <c r="E5" s="59">
        <v>30</v>
      </c>
      <c r="F5" s="90">
        <f>Offerta!F34</f>
        <v>0</v>
      </c>
      <c r="G5" s="60">
        <f t="shared" ref="G5:G15" si="2">K5</f>
        <v>0</v>
      </c>
      <c r="H5" s="56">
        <v>0</v>
      </c>
      <c r="I5" s="56">
        <v>0</v>
      </c>
      <c r="J5" s="56">
        <v>0</v>
      </c>
      <c r="K5" s="61">
        <f>Offerta!F138</f>
        <v>0</v>
      </c>
      <c r="L5" s="58">
        <f t="shared" si="0"/>
        <v>0</v>
      </c>
      <c r="M5" s="58">
        <f t="shared" si="0"/>
        <v>0</v>
      </c>
      <c r="N5" s="58">
        <f t="shared" si="0"/>
        <v>0</v>
      </c>
      <c r="O5" s="58">
        <f t="shared" si="0"/>
        <v>0</v>
      </c>
      <c r="P5" s="62">
        <f t="shared" si="1"/>
        <v>0</v>
      </c>
    </row>
    <row r="6" spans="1:16" outlineLevel="1">
      <c r="A6" s="63"/>
      <c r="B6" s="56">
        <v>1</v>
      </c>
      <c r="C6" s="57" t="s">
        <v>16</v>
      </c>
      <c r="D6" s="58">
        <v>15000</v>
      </c>
      <c r="E6" s="59">
        <v>4</v>
      </c>
      <c r="F6" s="90">
        <f>Offerta!F35</f>
        <v>0</v>
      </c>
      <c r="G6" s="60">
        <f t="shared" si="2"/>
        <v>0</v>
      </c>
      <c r="H6" s="56">
        <v>0</v>
      </c>
      <c r="I6" s="56">
        <v>0</v>
      </c>
      <c r="J6" s="56">
        <v>0</v>
      </c>
      <c r="K6" s="61">
        <f>Offerta!F138</f>
        <v>0</v>
      </c>
      <c r="L6" s="58">
        <f t="shared" si="0"/>
        <v>0</v>
      </c>
      <c r="M6" s="58">
        <f t="shared" si="0"/>
        <v>0</v>
      </c>
      <c r="N6" s="58">
        <f t="shared" si="0"/>
        <v>0</v>
      </c>
      <c r="O6" s="58">
        <f t="shared" si="0"/>
        <v>0</v>
      </c>
      <c r="P6" s="62">
        <f t="shared" si="1"/>
        <v>0</v>
      </c>
    </row>
    <row r="7" spans="1:16" outlineLevel="1">
      <c r="A7" s="63"/>
      <c r="B7" s="56">
        <v>1</v>
      </c>
      <c r="C7" s="57" t="s">
        <v>16</v>
      </c>
      <c r="D7" s="58">
        <v>20000</v>
      </c>
      <c r="E7" s="59">
        <v>2</v>
      </c>
      <c r="F7" s="90">
        <f>Offerta!F36</f>
        <v>0</v>
      </c>
      <c r="G7" s="60">
        <f t="shared" si="2"/>
        <v>0</v>
      </c>
      <c r="H7" s="56">
        <v>0</v>
      </c>
      <c r="I7" s="56">
        <v>0</v>
      </c>
      <c r="J7" s="56">
        <v>0</v>
      </c>
      <c r="K7" s="61">
        <f>Offerta!F138</f>
        <v>0</v>
      </c>
      <c r="L7" s="58">
        <f t="shared" si="0"/>
        <v>0</v>
      </c>
      <c r="M7" s="58">
        <f t="shared" si="0"/>
        <v>0</v>
      </c>
      <c r="N7" s="58">
        <f t="shared" si="0"/>
        <v>0</v>
      </c>
      <c r="O7" s="58">
        <f t="shared" si="0"/>
        <v>0</v>
      </c>
      <c r="P7" s="62">
        <f t="shared" si="1"/>
        <v>0</v>
      </c>
    </row>
    <row r="8" spans="1:16" outlineLevel="1">
      <c r="A8" s="63"/>
      <c r="B8" s="56">
        <v>1</v>
      </c>
      <c r="C8" s="57" t="s">
        <v>16</v>
      </c>
      <c r="D8" s="58">
        <v>30000</v>
      </c>
      <c r="E8" s="59">
        <v>1</v>
      </c>
      <c r="F8" s="90">
        <f>Offerta!F38</f>
        <v>0</v>
      </c>
      <c r="G8" s="60">
        <f t="shared" si="2"/>
        <v>0</v>
      </c>
      <c r="H8" s="56">
        <v>0</v>
      </c>
      <c r="I8" s="56">
        <v>0</v>
      </c>
      <c r="J8" s="56">
        <v>0</v>
      </c>
      <c r="K8" s="61">
        <f>Offerta!F138</f>
        <v>0</v>
      </c>
      <c r="L8" s="58">
        <f t="shared" si="0"/>
        <v>0</v>
      </c>
      <c r="M8" s="58">
        <f t="shared" si="0"/>
        <v>0</v>
      </c>
      <c r="N8" s="58">
        <f t="shared" si="0"/>
        <v>0</v>
      </c>
      <c r="O8" s="58">
        <f t="shared" si="0"/>
        <v>0</v>
      </c>
      <c r="P8" s="62">
        <f t="shared" si="1"/>
        <v>0</v>
      </c>
    </row>
    <row r="9" spans="1:16" outlineLevel="1">
      <c r="A9" s="63"/>
      <c r="B9" s="56">
        <v>1</v>
      </c>
      <c r="C9" s="57" t="s">
        <v>17</v>
      </c>
      <c r="D9" s="58">
        <v>10000</v>
      </c>
      <c r="E9" s="59">
        <v>2</v>
      </c>
      <c r="F9" s="90">
        <f>Offerta!F39</f>
        <v>0</v>
      </c>
      <c r="G9" s="60">
        <f t="shared" si="2"/>
        <v>0</v>
      </c>
      <c r="H9" s="56">
        <v>0</v>
      </c>
      <c r="I9" s="56">
        <v>0</v>
      </c>
      <c r="J9" s="56">
        <v>0</v>
      </c>
      <c r="K9" s="61">
        <f>Offerta!F138</f>
        <v>0</v>
      </c>
      <c r="L9" s="58">
        <f t="shared" si="0"/>
        <v>0</v>
      </c>
      <c r="M9" s="58">
        <f t="shared" si="0"/>
        <v>0</v>
      </c>
      <c r="N9" s="58">
        <f t="shared" si="0"/>
        <v>0</v>
      </c>
      <c r="O9" s="58">
        <f t="shared" si="0"/>
        <v>0</v>
      </c>
      <c r="P9" s="62">
        <f t="shared" si="1"/>
        <v>0</v>
      </c>
    </row>
    <row r="10" spans="1:16" outlineLevel="1">
      <c r="A10" s="63"/>
      <c r="B10" s="56">
        <v>1</v>
      </c>
      <c r="C10" s="57" t="s">
        <v>18</v>
      </c>
      <c r="D10" s="58">
        <v>5000</v>
      </c>
      <c r="E10" s="59">
        <v>3</v>
      </c>
      <c r="F10" s="90">
        <f>Offerta!F48</f>
        <v>0</v>
      </c>
      <c r="G10" s="60">
        <f t="shared" si="2"/>
        <v>0</v>
      </c>
      <c r="H10" s="56">
        <v>0</v>
      </c>
      <c r="I10" s="56">
        <v>0</v>
      </c>
      <c r="J10" s="56">
        <v>0</v>
      </c>
      <c r="K10" s="61">
        <f>Offerta!F138</f>
        <v>0</v>
      </c>
      <c r="L10" s="58">
        <f t="shared" si="0"/>
        <v>0</v>
      </c>
      <c r="M10" s="58">
        <f t="shared" si="0"/>
        <v>0</v>
      </c>
      <c r="N10" s="58">
        <f t="shared" si="0"/>
        <v>0</v>
      </c>
      <c r="O10" s="58">
        <f t="shared" si="0"/>
        <v>0</v>
      </c>
      <c r="P10" s="62">
        <f t="shared" si="1"/>
        <v>0</v>
      </c>
    </row>
    <row r="11" spans="1:16" outlineLevel="1">
      <c r="A11" s="63"/>
      <c r="B11" s="56">
        <v>1</v>
      </c>
      <c r="C11" s="57" t="s">
        <v>18</v>
      </c>
      <c r="D11" s="58">
        <v>10000</v>
      </c>
      <c r="E11" s="59">
        <v>4</v>
      </c>
      <c r="F11" s="90">
        <f>Offerta!F49</f>
        <v>0</v>
      </c>
      <c r="G11" s="60">
        <f t="shared" si="2"/>
        <v>0</v>
      </c>
      <c r="H11" s="56">
        <v>0</v>
      </c>
      <c r="I11" s="56">
        <v>0</v>
      </c>
      <c r="J11" s="56">
        <v>0</v>
      </c>
      <c r="K11" s="61">
        <f>Offerta!F138</f>
        <v>0</v>
      </c>
      <c r="L11" s="58">
        <f t="shared" si="0"/>
        <v>0</v>
      </c>
      <c r="M11" s="58">
        <f t="shared" si="0"/>
        <v>0</v>
      </c>
      <c r="N11" s="58">
        <f t="shared" si="0"/>
        <v>0</v>
      </c>
      <c r="O11" s="58">
        <f t="shared" si="0"/>
        <v>0</v>
      </c>
      <c r="P11" s="62">
        <f>SUM(L11:O11)</f>
        <v>0</v>
      </c>
    </row>
    <row r="12" spans="1:16" outlineLevel="1">
      <c r="A12" s="63"/>
      <c r="B12" s="56">
        <v>1</v>
      </c>
      <c r="C12" s="57" t="s">
        <v>19</v>
      </c>
      <c r="D12" s="58">
        <v>5000</v>
      </c>
      <c r="E12" s="59">
        <v>1</v>
      </c>
      <c r="F12" s="90">
        <f>Offerta!F51</f>
        <v>0</v>
      </c>
      <c r="G12" s="60">
        <f t="shared" si="2"/>
        <v>0</v>
      </c>
      <c r="H12" s="56">
        <v>0</v>
      </c>
      <c r="I12" s="56">
        <v>0</v>
      </c>
      <c r="J12" s="56">
        <v>0</v>
      </c>
      <c r="K12" s="61">
        <f>Offerta!F138</f>
        <v>0</v>
      </c>
      <c r="L12" s="58">
        <f t="shared" si="0"/>
        <v>0</v>
      </c>
      <c r="M12" s="58">
        <f t="shared" si="0"/>
        <v>0</v>
      </c>
      <c r="N12" s="58">
        <f t="shared" si="0"/>
        <v>0</v>
      </c>
      <c r="O12" s="58">
        <f t="shared" si="0"/>
        <v>0</v>
      </c>
      <c r="P12" s="62">
        <f t="shared" si="1"/>
        <v>0</v>
      </c>
    </row>
    <row r="13" spans="1:16" outlineLevel="1">
      <c r="A13" s="63"/>
      <c r="B13" s="56">
        <v>1</v>
      </c>
      <c r="C13" s="57" t="s">
        <v>20</v>
      </c>
      <c r="D13" s="58">
        <v>10000</v>
      </c>
      <c r="E13" s="59">
        <v>1</v>
      </c>
      <c r="F13" s="90">
        <f>Offerta!F59</f>
        <v>0</v>
      </c>
      <c r="G13" s="60">
        <f t="shared" si="2"/>
        <v>0</v>
      </c>
      <c r="H13" s="56">
        <v>0</v>
      </c>
      <c r="I13" s="56">
        <v>0</v>
      </c>
      <c r="J13" s="56">
        <v>0</v>
      </c>
      <c r="K13" s="61">
        <f>Offerta!F138</f>
        <v>0</v>
      </c>
      <c r="L13" s="58">
        <f t="shared" si="0"/>
        <v>0</v>
      </c>
      <c r="M13" s="58">
        <f t="shared" si="0"/>
        <v>0</v>
      </c>
      <c r="N13" s="58">
        <f t="shared" si="0"/>
        <v>0</v>
      </c>
      <c r="O13" s="58">
        <f t="shared" si="0"/>
        <v>0</v>
      </c>
      <c r="P13" s="62">
        <f t="shared" si="1"/>
        <v>0</v>
      </c>
    </row>
    <row r="14" spans="1:16" outlineLevel="1">
      <c r="A14" s="63"/>
      <c r="B14" s="56">
        <v>1</v>
      </c>
      <c r="C14" s="57" t="s">
        <v>21</v>
      </c>
      <c r="D14" s="58">
        <v>15000</v>
      </c>
      <c r="E14" s="59">
        <v>2</v>
      </c>
      <c r="F14" s="90">
        <f>Offerta!F55</f>
        <v>0</v>
      </c>
      <c r="G14" s="60">
        <f t="shared" si="2"/>
        <v>0</v>
      </c>
      <c r="H14" s="56">
        <v>0</v>
      </c>
      <c r="I14" s="56">
        <v>0</v>
      </c>
      <c r="J14" s="56">
        <v>0</v>
      </c>
      <c r="K14" s="61">
        <f>Offerta!F138</f>
        <v>0</v>
      </c>
      <c r="L14" s="58">
        <f t="shared" si="0"/>
        <v>0</v>
      </c>
      <c r="M14" s="58">
        <f t="shared" si="0"/>
        <v>0</v>
      </c>
      <c r="N14" s="58">
        <f t="shared" si="0"/>
        <v>0</v>
      </c>
      <c r="O14" s="58">
        <f t="shared" si="0"/>
        <v>0</v>
      </c>
      <c r="P14" s="62">
        <f t="shared" si="1"/>
        <v>0</v>
      </c>
    </row>
    <row r="15" spans="1:16" outlineLevel="1">
      <c r="A15" s="63"/>
      <c r="B15" s="56">
        <v>1</v>
      </c>
      <c r="C15" s="57" t="s">
        <v>21</v>
      </c>
      <c r="D15" s="58">
        <v>30000</v>
      </c>
      <c r="E15" s="59">
        <v>1</v>
      </c>
      <c r="F15" s="90">
        <f>Offerta!F57</f>
        <v>0</v>
      </c>
      <c r="G15" s="60">
        <f t="shared" si="2"/>
        <v>0</v>
      </c>
      <c r="H15" s="56">
        <v>0</v>
      </c>
      <c r="I15" s="56">
        <v>0</v>
      </c>
      <c r="J15" s="56">
        <v>0</v>
      </c>
      <c r="K15" s="61">
        <f>Offerta!F138</f>
        <v>0</v>
      </c>
      <c r="L15" s="58">
        <f t="shared" si="0"/>
        <v>0</v>
      </c>
      <c r="M15" s="58">
        <f t="shared" si="0"/>
        <v>0</v>
      </c>
      <c r="N15" s="58">
        <f t="shared" si="0"/>
        <v>0</v>
      </c>
      <c r="O15" s="58">
        <f t="shared" si="0"/>
        <v>0</v>
      </c>
      <c r="P15" s="62">
        <f t="shared" si="1"/>
        <v>0</v>
      </c>
    </row>
    <row r="16" spans="1:16" outlineLevel="1">
      <c r="A16" s="63"/>
      <c r="B16" s="56">
        <v>2</v>
      </c>
      <c r="C16" s="57" t="s">
        <v>16</v>
      </c>
      <c r="D16" s="58">
        <v>5000</v>
      </c>
      <c r="E16" s="59">
        <v>17</v>
      </c>
      <c r="F16" s="90">
        <f>Offerta!F33</f>
        <v>0</v>
      </c>
      <c r="G16" s="60">
        <f>K16</f>
        <v>0</v>
      </c>
      <c r="H16" s="56">
        <v>0</v>
      </c>
      <c r="I16" s="56">
        <v>0</v>
      </c>
      <c r="J16" s="56">
        <v>0</v>
      </c>
      <c r="K16" s="61">
        <f>Offerta!F139</f>
        <v>0</v>
      </c>
      <c r="L16" s="58">
        <f t="shared" si="0"/>
        <v>0</v>
      </c>
      <c r="M16" s="58">
        <f t="shared" si="0"/>
        <v>0</v>
      </c>
      <c r="N16" s="58">
        <f t="shared" si="0"/>
        <v>0</v>
      </c>
      <c r="O16" s="58">
        <f t="shared" si="0"/>
        <v>0</v>
      </c>
      <c r="P16" s="62">
        <f t="shared" si="1"/>
        <v>0</v>
      </c>
    </row>
    <row r="17" spans="1:16" outlineLevel="1">
      <c r="A17" s="63"/>
      <c r="B17" s="56">
        <v>2</v>
      </c>
      <c r="C17" s="57" t="s">
        <v>16</v>
      </c>
      <c r="D17" s="58">
        <v>10000</v>
      </c>
      <c r="E17" s="59">
        <v>30</v>
      </c>
      <c r="F17" s="90">
        <f>Offerta!F34</f>
        <v>0</v>
      </c>
      <c r="G17" s="60">
        <f t="shared" ref="G17:G32" si="3">K17</f>
        <v>0</v>
      </c>
      <c r="H17" s="56">
        <v>0</v>
      </c>
      <c r="I17" s="56">
        <v>0</v>
      </c>
      <c r="J17" s="56">
        <v>0</v>
      </c>
      <c r="K17" s="61">
        <f>Offerta!F139</f>
        <v>0</v>
      </c>
      <c r="L17" s="58">
        <f t="shared" si="0"/>
        <v>0</v>
      </c>
      <c r="M17" s="58">
        <f t="shared" si="0"/>
        <v>0</v>
      </c>
      <c r="N17" s="58">
        <f t="shared" si="0"/>
        <v>0</v>
      </c>
      <c r="O17" s="58">
        <f t="shared" si="0"/>
        <v>0</v>
      </c>
      <c r="P17" s="62">
        <f t="shared" si="1"/>
        <v>0</v>
      </c>
    </row>
    <row r="18" spans="1:16" outlineLevel="1">
      <c r="A18" s="63"/>
      <c r="B18" s="56">
        <v>2</v>
      </c>
      <c r="C18" s="57" t="s">
        <v>16</v>
      </c>
      <c r="D18" s="58">
        <v>15000</v>
      </c>
      <c r="E18" s="59">
        <v>22</v>
      </c>
      <c r="F18" s="90">
        <f>Offerta!F35</f>
        <v>0</v>
      </c>
      <c r="G18" s="60">
        <f t="shared" si="3"/>
        <v>0</v>
      </c>
      <c r="H18" s="56">
        <v>0</v>
      </c>
      <c r="I18" s="56">
        <v>0</v>
      </c>
      <c r="J18" s="56">
        <v>0</v>
      </c>
      <c r="K18" s="61">
        <f>Offerta!F139</f>
        <v>0</v>
      </c>
      <c r="L18" s="58">
        <f t="shared" si="0"/>
        <v>0</v>
      </c>
      <c r="M18" s="58">
        <f t="shared" si="0"/>
        <v>0</v>
      </c>
      <c r="N18" s="58">
        <f t="shared" si="0"/>
        <v>0</v>
      </c>
      <c r="O18" s="58">
        <f t="shared" si="0"/>
        <v>0</v>
      </c>
      <c r="P18" s="62">
        <f t="shared" si="1"/>
        <v>0</v>
      </c>
    </row>
    <row r="19" spans="1:16" outlineLevel="1">
      <c r="A19" s="63"/>
      <c r="B19" s="56">
        <v>2</v>
      </c>
      <c r="C19" s="57" t="s">
        <v>16</v>
      </c>
      <c r="D19" s="58">
        <v>20000</v>
      </c>
      <c r="E19" s="59">
        <v>10</v>
      </c>
      <c r="F19" s="90">
        <f>Offerta!F36</f>
        <v>0</v>
      </c>
      <c r="G19" s="60">
        <f t="shared" si="3"/>
        <v>0</v>
      </c>
      <c r="H19" s="56">
        <v>0</v>
      </c>
      <c r="I19" s="56">
        <v>0</v>
      </c>
      <c r="J19" s="56">
        <v>0</v>
      </c>
      <c r="K19" s="61">
        <f>Offerta!F139</f>
        <v>0</v>
      </c>
      <c r="L19" s="58">
        <f t="shared" si="0"/>
        <v>0</v>
      </c>
      <c r="M19" s="58">
        <f t="shared" si="0"/>
        <v>0</v>
      </c>
      <c r="N19" s="58">
        <f t="shared" si="0"/>
        <v>0</v>
      </c>
      <c r="O19" s="58">
        <f t="shared" si="0"/>
        <v>0</v>
      </c>
      <c r="P19" s="62">
        <f t="shared" si="1"/>
        <v>0</v>
      </c>
    </row>
    <row r="20" spans="1:16" outlineLevel="1">
      <c r="A20" s="63"/>
      <c r="B20" s="56">
        <v>2</v>
      </c>
      <c r="C20" s="57" t="s">
        <v>16</v>
      </c>
      <c r="D20" s="58">
        <v>25000</v>
      </c>
      <c r="E20" s="59">
        <v>3</v>
      </c>
      <c r="F20" s="90">
        <f>Offerta!F37</f>
        <v>0</v>
      </c>
      <c r="G20" s="60">
        <f t="shared" si="3"/>
        <v>0</v>
      </c>
      <c r="H20" s="56">
        <v>0</v>
      </c>
      <c r="I20" s="56">
        <v>0</v>
      </c>
      <c r="J20" s="56">
        <v>0</v>
      </c>
      <c r="K20" s="61">
        <f>Offerta!F139</f>
        <v>0</v>
      </c>
      <c r="L20" s="58">
        <f t="shared" si="0"/>
        <v>0</v>
      </c>
      <c r="M20" s="58">
        <f t="shared" si="0"/>
        <v>0</v>
      </c>
      <c r="N20" s="58">
        <f t="shared" si="0"/>
        <v>0</v>
      </c>
      <c r="O20" s="58">
        <f t="shared" si="0"/>
        <v>0</v>
      </c>
      <c r="P20" s="62">
        <f t="shared" si="1"/>
        <v>0</v>
      </c>
    </row>
    <row r="21" spans="1:16" outlineLevel="1">
      <c r="A21" s="63"/>
      <c r="B21" s="56">
        <v>2</v>
      </c>
      <c r="C21" s="57" t="s">
        <v>16</v>
      </c>
      <c r="D21" s="58">
        <v>30000</v>
      </c>
      <c r="E21" s="59">
        <v>1</v>
      </c>
      <c r="F21" s="90">
        <f>Offerta!F38</f>
        <v>0</v>
      </c>
      <c r="G21" s="60">
        <f t="shared" si="3"/>
        <v>0</v>
      </c>
      <c r="H21" s="56">
        <v>0</v>
      </c>
      <c r="I21" s="56">
        <v>0</v>
      </c>
      <c r="J21" s="56">
        <v>0</v>
      </c>
      <c r="K21" s="61">
        <f>Offerta!F139</f>
        <v>0</v>
      </c>
      <c r="L21" s="58">
        <f t="shared" si="0"/>
        <v>0</v>
      </c>
      <c r="M21" s="58">
        <f t="shared" si="0"/>
        <v>0</v>
      </c>
      <c r="N21" s="58">
        <f t="shared" si="0"/>
        <v>0</v>
      </c>
      <c r="O21" s="58">
        <f t="shared" si="0"/>
        <v>0</v>
      </c>
      <c r="P21" s="62">
        <f t="shared" si="1"/>
        <v>0</v>
      </c>
    </row>
    <row r="22" spans="1:16" outlineLevel="1">
      <c r="A22" s="63"/>
      <c r="B22" s="56">
        <v>2</v>
      </c>
      <c r="C22" s="57" t="s">
        <v>17</v>
      </c>
      <c r="D22" s="58">
        <v>15000</v>
      </c>
      <c r="E22" s="64">
        <v>1</v>
      </c>
      <c r="F22" s="90">
        <f>Offerta!F40</f>
        <v>0</v>
      </c>
      <c r="G22" s="60">
        <f t="shared" si="3"/>
        <v>0</v>
      </c>
      <c r="H22" s="56">
        <v>0</v>
      </c>
      <c r="I22" s="56">
        <v>0</v>
      </c>
      <c r="J22" s="56">
        <v>0</v>
      </c>
      <c r="K22" s="61">
        <f>Offerta!F139</f>
        <v>0</v>
      </c>
      <c r="L22" s="58">
        <f t="shared" si="0"/>
        <v>0</v>
      </c>
      <c r="M22" s="58">
        <f t="shared" si="0"/>
        <v>0</v>
      </c>
      <c r="N22" s="58">
        <f t="shared" si="0"/>
        <v>0</v>
      </c>
      <c r="O22" s="58">
        <f t="shared" si="0"/>
        <v>0</v>
      </c>
      <c r="P22" s="62">
        <f t="shared" si="1"/>
        <v>0</v>
      </c>
    </row>
    <row r="23" spans="1:16" outlineLevel="1">
      <c r="A23" s="63"/>
      <c r="B23" s="56">
        <v>2</v>
      </c>
      <c r="C23" s="57" t="s">
        <v>17</v>
      </c>
      <c r="D23" s="58">
        <v>30000</v>
      </c>
      <c r="E23" s="64">
        <v>1</v>
      </c>
      <c r="F23" s="90">
        <f>Offerta!F41</f>
        <v>0</v>
      </c>
      <c r="G23" s="60">
        <f t="shared" si="3"/>
        <v>0</v>
      </c>
      <c r="H23" s="56">
        <v>0</v>
      </c>
      <c r="I23" s="56">
        <v>0</v>
      </c>
      <c r="J23" s="56">
        <v>0</v>
      </c>
      <c r="K23" s="61">
        <f>Offerta!F139</f>
        <v>0</v>
      </c>
      <c r="L23" s="58">
        <f t="shared" si="0"/>
        <v>0</v>
      </c>
      <c r="M23" s="58">
        <f t="shared" si="0"/>
        <v>0</v>
      </c>
      <c r="N23" s="58">
        <f t="shared" si="0"/>
        <v>0</v>
      </c>
      <c r="O23" s="58">
        <f t="shared" si="0"/>
        <v>0</v>
      </c>
      <c r="P23" s="62">
        <f t="shared" si="1"/>
        <v>0</v>
      </c>
    </row>
    <row r="24" spans="1:16" outlineLevel="1">
      <c r="A24" s="63"/>
      <c r="B24" s="56">
        <v>2</v>
      </c>
      <c r="C24" s="57" t="s">
        <v>22</v>
      </c>
      <c r="D24" s="58">
        <v>5000</v>
      </c>
      <c r="E24" s="64">
        <v>1</v>
      </c>
      <c r="F24" s="90">
        <f>Offerta!F42</f>
        <v>0</v>
      </c>
      <c r="G24" s="60">
        <f t="shared" si="3"/>
        <v>0</v>
      </c>
      <c r="H24" s="56">
        <v>0</v>
      </c>
      <c r="I24" s="56">
        <v>0</v>
      </c>
      <c r="J24" s="56">
        <v>0</v>
      </c>
      <c r="K24" s="61">
        <f>Offerta!F139</f>
        <v>0</v>
      </c>
      <c r="L24" s="58">
        <f t="shared" si="0"/>
        <v>0</v>
      </c>
      <c r="M24" s="58">
        <f t="shared" si="0"/>
        <v>0</v>
      </c>
      <c r="N24" s="58">
        <f t="shared" si="0"/>
        <v>0</v>
      </c>
      <c r="O24" s="58">
        <f t="shared" si="0"/>
        <v>0</v>
      </c>
      <c r="P24" s="62">
        <f t="shared" si="1"/>
        <v>0</v>
      </c>
    </row>
    <row r="25" spans="1:16" outlineLevel="1">
      <c r="A25" s="63"/>
      <c r="B25" s="56">
        <v>2</v>
      </c>
      <c r="C25" s="57" t="s">
        <v>22</v>
      </c>
      <c r="D25" s="58">
        <v>10000</v>
      </c>
      <c r="E25" s="64">
        <v>4</v>
      </c>
      <c r="F25" s="90">
        <f>Offerta!F43</f>
        <v>0</v>
      </c>
      <c r="G25" s="60">
        <f t="shared" si="3"/>
        <v>0</v>
      </c>
      <c r="H25" s="56">
        <v>0</v>
      </c>
      <c r="I25" s="56">
        <v>0</v>
      </c>
      <c r="J25" s="56">
        <v>0</v>
      </c>
      <c r="K25" s="61">
        <f>Offerta!F139</f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62">
        <f t="shared" si="1"/>
        <v>0</v>
      </c>
    </row>
    <row r="26" spans="1:16" outlineLevel="1">
      <c r="A26" s="63"/>
      <c r="B26" s="56">
        <v>2</v>
      </c>
      <c r="C26" s="57" t="s">
        <v>22</v>
      </c>
      <c r="D26" s="58">
        <v>15000</v>
      </c>
      <c r="E26" s="64">
        <v>4</v>
      </c>
      <c r="F26" s="90">
        <f>Offerta!F44</f>
        <v>0</v>
      </c>
      <c r="G26" s="60">
        <f t="shared" si="3"/>
        <v>0</v>
      </c>
      <c r="H26" s="56">
        <v>0</v>
      </c>
      <c r="I26" s="56">
        <v>0</v>
      </c>
      <c r="J26" s="56">
        <v>0</v>
      </c>
      <c r="K26" s="61">
        <f>Offerta!F139</f>
        <v>0</v>
      </c>
      <c r="L26" s="58">
        <f t="shared" si="0"/>
        <v>0</v>
      </c>
      <c r="M26" s="58">
        <f t="shared" si="0"/>
        <v>0</v>
      </c>
      <c r="N26" s="58">
        <f t="shared" si="0"/>
        <v>0</v>
      </c>
      <c r="O26" s="58">
        <f t="shared" si="0"/>
        <v>0</v>
      </c>
      <c r="P26" s="62">
        <f t="shared" si="1"/>
        <v>0</v>
      </c>
    </row>
    <row r="27" spans="1:16" outlineLevel="1">
      <c r="A27" s="63"/>
      <c r="B27" s="56">
        <v>2</v>
      </c>
      <c r="C27" s="57" t="s">
        <v>22</v>
      </c>
      <c r="D27" s="58">
        <v>20000</v>
      </c>
      <c r="E27" s="64">
        <v>1</v>
      </c>
      <c r="F27" s="90">
        <f>Offerta!F45</f>
        <v>0</v>
      </c>
      <c r="G27" s="60">
        <f t="shared" si="3"/>
        <v>0</v>
      </c>
      <c r="H27" s="56">
        <v>0</v>
      </c>
      <c r="I27" s="56">
        <v>0</v>
      </c>
      <c r="J27" s="56">
        <v>0</v>
      </c>
      <c r="K27" s="61">
        <f>Offerta!F139</f>
        <v>0</v>
      </c>
      <c r="L27" s="58">
        <f t="shared" si="0"/>
        <v>0</v>
      </c>
      <c r="M27" s="58">
        <f t="shared" si="0"/>
        <v>0</v>
      </c>
      <c r="N27" s="58">
        <f t="shared" si="0"/>
        <v>0</v>
      </c>
      <c r="O27" s="58">
        <f t="shared" si="0"/>
        <v>0</v>
      </c>
      <c r="P27" s="62">
        <f t="shared" si="1"/>
        <v>0</v>
      </c>
    </row>
    <row r="28" spans="1:16" outlineLevel="1">
      <c r="A28" s="63"/>
      <c r="B28" s="56">
        <v>2</v>
      </c>
      <c r="C28" s="57" t="s">
        <v>23</v>
      </c>
      <c r="D28" s="58">
        <v>10000</v>
      </c>
      <c r="E28" s="64">
        <v>1</v>
      </c>
      <c r="F28" s="90">
        <f>Offerta!F47</f>
        <v>0</v>
      </c>
      <c r="G28" s="60">
        <f t="shared" si="3"/>
        <v>0</v>
      </c>
      <c r="H28" s="56">
        <v>0</v>
      </c>
      <c r="I28" s="56">
        <v>0</v>
      </c>
      <c r="J28" s="56">
        <v>0</v>
      </c>
      <c r="K28" s="61">
        <f>Offerta!F139</f>
        <v>0</v>
      </c>
      <c r="L28" s="58">
        <f t="shared" si="0"/>
        <v>0</v>
      </c>
      <c r="M28" s="58">
        <f t="shared" si="0"/>
        <v>0</v>
      </c>
      <c r="N28" s="58">
        <f t="shared" si="0"/>
        <v>0</v>
      </c>
      <c r="O28" s="58">
        <f t="shared" si="0"/>
        <v>0</v>
      </c>
      <c r="P28" s="62">
        <f t="shared" si="1"/>
        <v>0</v>
      </c>
    </row>
    <row r="29" spans="1:16" outlineLevel="1">
      <c r="A29" s="63"/>
      <c r="B29" s="56">
        <v>2</v>
      </c>
      <c r="C29" s="57" t="s">
        <v>18</v>
      </c>
      <c r="D29" s="58">
        <v>5000</v>
      </c>
      <c r="E29" s="64">
        <v>1</v>
      </c>
      <c r="F29" s="90">
        <f>Offerta!F48</f>
        <v>0</v>
      </c>
      <c r="G29" s="60">
        <f t="shared" si="3"/>
        <v>0</v>
      </c>
      <c r="H29" s="56">
        <v>0</v>
      </c>
      <c r="I29" s="56">
        <v>0</v>
      </c>
      <c r="J29" s="56">
        <v>0</v>
      </c>
      <c r="K29" s="61">
        <f>Offerta!F139</f>
        <v>0</v>
      </c>
      <c r="L29" s="58">
        <f t="shared" si="0"/>
        <v>0</v>
      </c>
      <c r="M29" s="58">
        <f t="shared" si="0"/>
        <v>0</v>
      </c>
      <c r="N29" s="58">
        <f t="shared" si="0"/>
        <v>0</v>
      </c>
      <c r="O29" s="58">
        <f t="shared" si="0"/>
        <v>0</v>
      </c>
      <c r="P29" s="62">
        <f t="shared" si="1"/>
        <v>0</v>
      </c>
    </row>
    <row r="30" spans="1:16" outlineLevel="1">
      <c r="A30" s="63"/>
      <c r="B30" s="56">
        <v>2</v>
      </c>
      <c r="C30" s="57" t="s">
        <v>18</v>
      </c>
      <c r="D30" s="58">
        <v>10000</v>
      </c>
      <c r="E30" s="59">
        <v>1</v>
      </c>
      <c r="F30" s="90">
        <f>Offerta!F49</f>
        <v>0</v>
      </c>
      <c r="G30" s="60">
        <f t="shared" si="3"/>
        <v>0</v>
      </c>
      <c r="H30" s="56">
        <v>0</v>
      </c>
      <c r="I30" s="56">
        <v>0</v>
      </c>
      <c r="J30" s="56">
        <v>0</v>
      </c>
      <c r="K30" s="61">
        <f>Offerta!F139</f>
        <v>0</v>
      </c>
      <c r="L30" s="58">
        <f t="shared" si="0"/>
        <v>0</v>
      </c>
      <c r="M30" s="58">
        <f t="shared" si="0"/>
        <v>0</v>
      </c>
      <c r="N30" s="58">
        <f t="shared" si="0"/>
        <v>0</v>
      </c>
      <c r="O30" s="58">
        <f t="shared" si="0"/>
        <v>0</v>
      </c>
      <c r="P30" s="62">
        <f t="shared" si="1"/>
        <v>0</v>
      </c>
    </row>
    <row r="31" spans="1:16" outlineLevel="1">
      <c r="A31" s="63"/>
      <c r="B31" s="56">
        <v>2</v>
      </c>
      <c r="C31" s="57" t="s">
        <v>18</v>
      </c>
      <c r="D31" s="58">
        <v>15000</v>
      </c>
      <c r="E31" s="59">
        <v>1</v>
      </c>
      <c r="F31" s="90">
        <f>Offerta!F50</f>
        <v>0</v>
      </c>
      <c r="G31" s="60">
        <f t="shared" si="3"/>
        <v>0</v>
      </c>
      <c r="H31" s="56">
        <v>0</v>
      </c>
      <c r="I31" s="56">
        <v>0</v>
      </c>
      <c r="J31" s="56">
        <v>0</v>
      </c>
      <c r="K31" s="61">
        <f>Offerta!F139</f>
        <v>0</v>
      </c>
      <c r="L31" s="58">
        <f t="shared" si="0"/>
        <v>0</v>
      </c>
      <c r="M31" s="58">
        <f t="shared" si="0"/>
        <v>0</v>
      </c>
      <c r="N31" s="58">
        <f t="shared" si="0"/>
        <v>0</v>
      </c>
      <c r="O31" s="58">
        <f t="shared" si="0"/>
        <v>0</v>
      </c>
      <c r="P31" s="62">
        <f t="shared" si="1"/>
        <v>0</v>
      </c>
    </row>
    <row r="32" spans="1:16" outlineLevel="1">
      <c r="A32" s="63"/>
      <c r="B32" s="56">
        <v>2</v>
      </c>
      <c r="C32" s="57" t="s">
        <v>21</v>
      </c>
      <c r="D32" s="58">
        <v>20000</v>
      </c>
      <c r="E32" s="59">
        <v>1</v>
      </c>
      <c r="F32" s="90">
        <f>Offerta!F56</f>
        <v>0</v>
      </c>
      <c r="G32" s="60">
        <f t="shared" si="3"/>
        <v>0</v>
      </c>
      <c r="H32" s="56">
        <v>0</v>
      </c>
      <c r="I32" s="56">
        <v>0</v>
      </c>
      <c r="J32" s="56">
        <v>0</v>
      </c>
      <c r="K32" s="61">
        <f>Offerta!F139</f>
        <v>0</v>
      </c>
      <c r="L32" s="58">
        <f t="shared" si="0"/>
        <v>0</v>
      </c>
      <c r="M32" s="58">
        <f t="shared" si="0"/>
        <v>0</v>
      </c>
      <c r="N32" s="58">
        <f t="shared" si="0"/>
        <v>0</v>
      </c>
      <c r="O32" s="58">
        <f t="shared" si="0"/>
        <v>0</v>
      </c>
      <c r="P32" s="62">
        <f t="shared" si="1"/>
        <v>0</v>
      </c>
    </row>
    <row r="33" spans="1:16" outlineLevel="1">
      <c r="A33" s="63"/>
      <c r="B33" s="56">
        <v>3</v>
      </c>
      <c r="C33" s="57" t="s">
        <v>16</v>
      </c>
      <c r="D33" s="58">
        <v>5000</v>
      </c>
      <c r="E33" s="59">
        <v>9</v>
      </c>
      <c r="F33" s="90">
        <f>Offerta!F33</f>
        <v>0</v>
      </c>
      <c r="G33" s="65">
        <f>IF(K33&gt;12,12,K33)</f>
        <v>0</v>
      </c>
      <c r="H33" s="65">
        <f>IF(K33&gt;12,K33-12,0)</f>
        <v>0</v>
      </c>
      <c r="I33" s="56">
        <v>0</v>
      </c>
      <c r="J33" s="56">
        <v>0</v>
      </c>
      <c r="K33" s="61">
        <f>Offerta!F140</f>
        <v>0</v>
      </c>
      <c r="L33" s="58">
        <f t="shared" si="0"/>
        <v>0</v>
      </c>
      <c r="M33" s="58">
        <f t="shared" si="0"/>
        <v>0</v>
      </c>
      <c r="N33" s="58">
        <f t="shared" si="0"/>
        <v>0</v>
      </c>
      <c r="O33" s="58">
        <f t="shared" si="0"/>
        <v>0</v>
      </c>
      <c r="P33" s="62">
        <f t="shared" si="1"/>
        <v>0</v>
      </c>
    </row>
    <row r="34" spans="1:16" outlineLevel="1">
      <c r="A34" s="63"/>
      <c r="B34" s="56">
        <v>3</v>
      </c>
      <c r="C34" s="57" t="s">
        <v>16</v>
      </c>
      <c r="D34" s="58">
        <v>10000</v>
      </c>
      <c r="E34" s="59">
        <v>31</v>
      </c>
      <c r="F34" s="90">
        <f>Offerta!F34</f>
        <v>0</v>
      </c>
      <c r="G34" s="65">
        <f t="shared" ref="G34:G45" si="4">IF(K34&gt;12,12,K34)</f>
        <v>0</v>
      </c>
      <c r="H34" s="65">
        <f t="shared" ref="H34:H44" si="5">IF(K34&gt;12,K34-12,0)</f>
        <v>0</v>
      </c>
      <c r="I34" s="56">
        <v>0</v>
      </c>
      <c r="J34" s="56">
        <v>0</v>
      </c>
      <c r="K34" s="61">
        <f>Offerta!F140</f>
        <v>0</v>
      </c>
      <c r="L34" s="58">
        <f t="shared" si="0"/>
        <v>0</v>
      </c>
      <c r="M34" s="58">
        <f t="shared" si="0"/>
        <v>0</v>
      </c>
      <c r="N34" s="58">
        <f t="shared" si="0"/>
        <v>0</v>
      </c>
      <c r="O34" s="58">
        <f t="shared" si="0"/>
        <v>0</v>
      </c>
      <c r="P34" s="62">
        <f t="shared" si="1"/>
        <v>0</v>
      </c>
    </row>
    <row r="35" spans="1:16" outlineLevel="1">
      <c r="A35" s="63"/>
      <c r="B35" s="56">
        <v>3</v>
      </c>
      <c r="C35" s="57" t="s">
        <v>16</v>
      </c>
      <c r="D35" s="58">
        <v>15000</v>
      </c>
      <c r="E35" s="59">
        <v>8</v>
      </c>
      <c r="F35" s="90">
        <f>Offerta!F35</f>
        <v>0</v>
      </c>
      <c r="G35" s="65">
        <f t="shared" si="4"/>
        <v>0</v>
      </c>
      <c r="H35" s="65">
        <f t="shared" si="5"/>
        <v>0</v>
      </c>
      <c r="I35" s="56">
        <v>0</v>
      </c>
      <c r="J35" s="56">
        <v>0</v>
      </c>
      <c r="K35" s="61">
        <f>Offerta!F140</f>
        <v>0</v>
      </c>
      <c r="L35" s="58">
        <f t="shared" si="0"/>
        <v>0</v>
      </c>
      <c r="M35" s="58">
        <f t="shared" si="0"/>
        <v>0</v>
      </c>
      <c r="N35" s="58">
        <f t="shared" si="0"/>
        <v>0</v>
      </c>
      <c r="O35" s="58">
        <f t="shared" si="0"/>
        <v>0</v>
      </c>
      <c r="P35" s="62">
        <f t="shared" si="1"/>
        <v>0</v>
      </c>
    </row>
    <row r="36" spans="1:16" outlineLevel="1">
      <c r="A36" s="63"/>
      <c r="B36" s="56">
        <v>3</v>
      </c>
      <c r="C36" s="57" t="s">
        <v>16</v>
      </c>
      <c r="D36" s="58">
        <v>20000</v>
      </c>
      <c r="E36" s="59">
        <v>3</v>
      </c>
      <c r="F36" s="90">
        <f>Offerta!F36</f>
        <v>0</v>
      </c>
      <c r="G36" s="65">
        <f t="shared" si="4"/>
        <v>0</v>
      </c>
      <c r="H36" s="65">
        <f t="shared" si="5"/>
        <v>0</v>
      </c>
      <c r="I36" s="56">
        <v>0</v>
      </c>
      <c r="J36" s="56">
        <v>0</v>
      </c>
      <c r="K36" s="61">
        <f>Offerta!F140</f>
        <v>0</v>
      </c>
      <c r="L36" s="58">
        <f t="shared" ref="L36:O52" si="6">$E36*$F36*G36</f>
        <v>0</v>
      </c>
      <c r="M36" s="58">
        <f t="shared" si="6"/>
        <v>0</v>
      </c>
      <c r="N36" s="58">
        <f t="shared" si="6"/>
        <v>0</v>
      </c>
      <c r="O36" s="58">
        <f t="shared" si="6"/>
        <v>0</v>
      </c>
      <c r="P36" s="62">
        <f t="shared" si="1"/>
        <v>0</v>
      </c>
    </row>
    <row r="37" spans="1:16" outlineLevel="1">
      <c r="A37" s="63"/>
      <c r="B37" s="56">
        <v>3</v>
      </c>
      <c r="C37" s="57" t="s">
        <v>17</v>
      </c>
      <c r="D37" s="58">
        <v>10000</v>
      </c>
      <c r="E37" s="64">
        <v>1</v>
      </c>
      <c r="F37" s="90">
        <f>Offerta!F39</f>
        <v>0</v>
      </c>
      <c r="G37" s="65">
        <f t="shared" si="4"/>
        <v>0</v>
      </c>
      <c r="H37" s="65">
        <f t="shared" si="5"/>
        <v>0</v>
      </c>
      <c r="I37" s="56">
        <v>0</v>
      </c>
      <c r="J37" s="56">
        <v>0</v>
      </c>
      <c r="K37" s="61">
        <f>Offerta!F140</f>
        <v>0</v>
      </c>
      <c r="L37" s="58">
        <f t="shared" si="6"/>
        <v>0</v>
      </c>
      <c r="M37" s="58">
        <f t="shared" si="6"/>
        <v>0</v>
      </c>
      <c r="N37" s="58">
        <f t="shared" si="6"/>
        <v>0</v>
      </c>
      <c r="O37" s="58">
        <f t="shared" si="6"/>
        <v>0</v>
      </c>
      <c r="P37" s="62">
        <f t="shared" si="1"/>
        <v>0</v>
      </c>
    </row>
    <row r="38" spans="1:16" outlineLevel="1">
      <c r="A38" s="63"/>
      <c r="B38" s="56">
        <v>3</v>
      </c>
      <c r="C38" s="57" t="s">
        <v>22</v>
      </c>
      <c r="D38" s="58">
        <v>15000</v>
      </c>
      <c r="E38" s="64">
        <v>2</v>
      </c>
      <c r="F38" s="90">
        <f>Offerta!F44</f>
        <v>0</v>
      </c>
      <c r="G38" s="65">
        <f t="shared" si="4"/>
        <v>0</v>
      </c>
      <c r="H38" s="65">
        <f t="shared" si="5"/>
        <v>0</v>
      </c>
      <c r="I38" s="56">
        <v>0</v>
      </c>
      <c r="J38" s="56">
        <v>0</v>
      </c>
      <c r="K38" s="61">
        <f>Offerta!F140</f>
        <v>0</v>
      </c>
      <c r="L38" s="58">
        <f t="shared" si="6"/>
        <v>0</v>
      </c>
      <c r="M38" s="58">
        <f t="shared" si="6"/>
        <v>0</v>
      </c>
      <c r="N38" s="58">
        <f t="shared" si="6"/>
        <v>0</v>
      </c>
      <c r="O38" s="58">
        <f t="shared" si="6"/>
        <v>0</v>
      </c>
      <c r="P38" s="62">
        <f t="shared" si="1"/>
        <v>0</v>
      </c>
    </row>
    <row r="39" spans="1:16" outlineLevel="1">
      <c r="A39" s="63"/>
      <c r="B39" s="56">
        <v>3</v>
      </c>
      <c r="C39" s="57" t="s">
        <v>22</v>
      </c>
      <c r="D39" s="58">
        <v>30000</v>
      </c>
      <c r="E39" s="64">
        <v>1</v>
      </c>
      <c r="F39" s="90">
        <f>Offerta!F46</f>
        <v>0</v>
      </c>
      <c r="G39" s="65">
        <f t="shared" si="4"/>
        <v>0</v>
      </c>
      <c r="H39" s="65">
        <f t="shared" si="5"/>
        <v>0</v>
      </c>
      <c r="I39" s="56">
        <v>0</v>
      </c>
      <c r="J39" s="56">
        <v>0</v>
      </c>
      <c r="K39" s="61">
        <f>Offerta!F140</f>
        <v>0</v>
      </c>
      <c r="L39" s="58">
        <f t="shared" si="6"/>
        <v>0</v>
      </c>
      <c r="M39" s="58">
        <f t="shared" si="6"/>
        <v>0</v>
      </c>
      <c r="N39" s="58">
        <f t="shared" si="6"/>
        <v>0</v>
      </c>
      <c r="O39" s="58">
        <f t="shared" si="6"/>
        <v>0</v>
      </c>
      <c r="P39" s="62">
        <f t="shared" si="1"/>
        <v>0</v>
      </c>
    </row>
    <row r="40" spans="1:16" outlineLevel="1">
      <c r="A40" s="63"/>
      <c r="B40" s="56">
        <v>3</v>
      </c>
      <c r="C40" s="57" t="s">
        <v>23</v>
      </c>
      <c r="D40" s="58">
        <v>10000</v>
      </c>
      <c r="E40" s="64">
        <v>1</v>
      </c>
      <c r="F40" s="90">
        <f>Offerta!F47</f>
        <v>0</v>
      </c>
      <c r="G40" s="65">
        <f t="shared" si="4"/>
        <v>0</v>
      </c>
      <c r="H40" s="65">
        <f t="shared" si="5"/>
        <v>0</v>
      </c>
      <c r="I40" s="56">
        <v>0</v>
      </c>
      <c r="J40" s="56">
        <v>0</v>
      </c>
      <c r="K40" s="61">
        <f>Offerta!F140</f>
        <v>0</v>
      </c>
      <c r="L40" s="58">
        <f t="shared" si="6"/>
        <v>0</v>
      </c>
      <c r="M40" s="58">
        <f t="shared" si="6"/>
        <v>0</v>
      </c>
      <c r="N40" s="58">
        <f t="shared" si="6"/>
        <v>0</v>
      </c>
      <c r="O40" s="58">
        <f t="shared" si="6"/>
        <v>0</v>
      </c>
      <c r="P40" s="62">
        <f t="shared" si="1"/>
        <v>0</v>
      </c>
    </row>
    <row r="41" spans="1:16" outlineLevel="1">
      <c r="A41" s="63"/>
      <c r="B41" s="56">
        <v>3</v>
      </c>
      <c r="C41" s="57" t="s">
        <v>19</v>
      </c>
      <c r="D41" s="58">
        <v>30000</v>
      </c>
      <c r="E41" s="64">
        <v>2</v>
      </c>
      <c r="F41" s="90">
        <f>Offerta!F52</f>
        <v>0</v>
      </c>
      <c r="G41" s="65">
        <f t="shared" si="4"/>
        <v>0</v>
      </c>
      <c r="H41" s="65">
        <f t="shared" si="5"/>
        <v>0</v>
      </c>
      <c r="I41" s="56">
        <v>0</v>
      </c>
      <c r="J41" s="56">
        <v>0</v>
      </c>
      <c r="K41" s="61">
        <f>Offerta!F140</f>
        <v>0</v>
      </c>
      <c r="L41" s="58">
        <f t="shared" si="6"/>
        <v>0</v>
      </c>
      <c r="M41" s="58">
        <f t="shared" si="6"/>
        <v>0</v>
      </c>
      <c r="N41" s="58">
        <f t="shared" si="6"/>
        <v>0</v>
      </c>
      <c r="O41" s="58">
        <f t="shared" si="6"/>
        <v>0</v>
      </c>
      <c r="P41" s="62">
        <f t="shared" si="1"/>
        <v>0</v>
      </c>
    </row>
    <row r="42" spans="1:16" outlineLevel="1">
      <c r="A42" s="63"/>
      <c r="B42" s="56">
        <v>3</v>
      </c>
      <c r="C42" s="57" t="s">
        <v>20</v>
      </c>
      <c r="D42" s="58">
        <v>5000</v>
      </c>
      <c r="E42" s="64">
        <v>1</v>
      </c>
      <c r="F42" s="90">
        <f>Offerta!F58</f>
        <v>0</v>
      </c>
      <c r="G42" s="65">
        <f t="shared" si="4"/>
        <v>0</v>
      </c>
      <c r="H42" s="65">
        <f t="shared" si="5"/>
        <v>0</v>
      </c>
      <c r="I42" s="56">
        <v>0</v>
      </c>
      <c r="J42" s="56">
        <v>0</v>
      </c>
      <c r="K42" s="61">
        <f>Offerta!F140</f>
        <v>0</v>
      </c>
      <c r="L42" s="58">
        <f t="shared" si="6"/>
        <v>0</v>
      </c>
      <c r="M42" s="58">
        <f t="shared" si="6"/>
        <v>0</v>
      </c>
      <c r="N42" s="58">
        <f t="shared" si="6"/>
        <v>0</v>
      </c>
      <c r="O42" s="58">
        <f t="shared" si="6"/>
        <v>0</v>
      </c>
      <c r="P42" s="62">
        <f t="shared" si="1"/>
        <v>0</v>
      </c>
    </row>
    <row r="43" spans="1:16" outlineLevel="1">
      <c r="A43" s="63"/>
      <c r="B43" s="56">
        <v>3</v>
      </c>
      <c r="C43" s="57" t="s">
        <v>20</v>
      </c>
      <c r="D43" s="58">
        <v>10000</v>
      </c>
      <c r="E43" s="64">
        <v>1</v>
      </c>
      <c r="F43" s="90">
        <f>Offerta!F59</f>
        <v>0</v>
      </c>
      <c r="G43" s="65">
        <f t="shared" si="4"/>
        <v>0</v>
      </c>
      <c r="H43" s="65">
        <f t="shared" si="5"/>
        <v>0</v>
      </c>
      <c r="I43" s="56">
        <v>0</v>
      </c>
      <c r="J43" s="56">
        <v>0</v>
      </c>
      <c r="K43" s="61">
        <f>Offerta!F140</f>
        <v>0</v>
      </c>
      <c r="L43" s="58">
        <f t="shared" si="6"/>
        <v>0</v>
      </c>
      <c r="M43" s="58">
        <f t="shared" si="6"/>
        <v>0</v>
      </c>
      <c r="N43" s="58">
        <f t="shared" si="6"/>
        <v>0</v>
      </c>
      <c r="O43" s="58">
        <f t="shared" si="6"/>
        <v>0</v>
      </c>
      <c r="P43" s="62">
        <f t="shared" si="1"/>
        <v>0</v>
      </c>
    </row>
    <row r="44" spans="1:16" outlineLevel="1">
      <c r="A44" s="63"/>
      <c r="B44" s="56">
        <v>3</v>
      </c>
      <c r="C44" s="57" t="s">
        <v>24</v>
      </c>
      <c r="D44" s="58">
        <v>5000</v>
      </c>
      <c r="E44" s="64">
        <v>1</v>
      </c>
      <c r="F44" s="90">
        <f>Offerta!F53</f>
        <v>0</v>
      </c>
      <c r="G44" s="65">
        <f t="shared" si="4"/>
        <v>0</v>
      </c>
      <c r="H44" s="65">
        <f t="shared" si="5"/>
        <v>0</v>
      </c>
      <c r="I44" s="56">
        <v>0</v>
      </c>
      <c r="J44" s="56">
        <v>0</v>
      </c>
      <c r="K44" s="61">
        <f>Offerta!F140</f>
        <v>0</v>
      </c>
      <c r="L44" s="58">
        <f t="shared" si="6"/>
        <v>0</v>
      </c>
      <c r="M44" s="58">
        <f t="shared" si="6"/>
        <v>0</v>
      </c>
      <c r="N44" s="58">
        <f t="shared" si="6"/>
        <v>0</v>
      </c>
      <c r="O44" s="58">
        <f t="shared" si="6"/>
        <v>0</v>
      </c>
      <c r="P44" s="62">
        <f t="shared" si="1"/>
        <v>0</v>
      </c>
    </row>
    <row r="45" spans="1:16" outlineLevel="1">
      <c r="A45" s="63"/>
      <c r="B45" s="56">
        <v>4</v>
      </c>
      <c r="C45" s="57" t="s">
        <v>16</v>
      </c>
      <c r="D45" s="58">
        <v>5000</v>
      </c>
      <c r="E45" s="64">
        <v>10</v>
      </c>
      <c r="F45" s="90">
        <f>Offerta!F33</f>
        <v>0</v>
      </c>
      <c r="G45" s="65">
        <f t="shared" si="4"/>
        <v>0</v>
      </c>
      <c r="H45" s="65">
        <f>IF(K45&lt;36,IF(K45&lt;24,IF(K45&lt;12,0,K45-12),12),12)</f>
        <v>0</v>
      </c>
      <c r="I45" s="65">
        <f>IF(K45&lt;36,IF(K45&lt;24,0,K45-24),12)</f>
        <v>0</v>
      </c>
      <c r="J45" s="65">
        <f>IF(K45&lt;36,0,K45-36)</f>
        <v>0</v>
      </c>
      <c r="K45" s="61">
        <f>Offerta!F141</f>
        <v>0</v>
      </c>
      <c r="L45" s="58">
        <f t="shared" si="6"/>
        <v>0</v>
      </c>
      <c r="M45" s="58">
        <f t="shared" si="6"/>
        <v>0</v>
      </c>
      <c r="N45" s="58">
        <f t="shared" si="6"/>
        <v>0</v>
      </c>
      <c r="O45" s="58">
        <f t="shared" si="6"/>
        <v>0</v>
      </c>
      <c r="P45" s="62">
        <f t="shared" si="1"/>
        <v>0</v>
      </c>
    </row>
    <row r="46" spans="1:16" outlineLevel="1">
      <c r="A46" s="63"/>
      <c r="B46" s="56">
        <v>4</v>
      </c>
      <c r="C46" s="57" t="s">
        <v>16</v>
      </c>
      <c r="D46" s="58">
        <v>10000</v>
      </c>
      <c r="E46" s="64">
        <v>9</v>
      </c>
      <c r="F46" s="90">
        <f>Offerta!F34</f>
        <v>0</v>
      </c>
      <c r="G46" s="65">
        <f t="shared" ref="G46:G52" si="7">IF(K46&gt;12,12,K46)</f>
        <v>0</v>
      </c>
      <c r="H46" s="65">
        <f t="shared" ref="H46:H52" si="8">IF(K46&lt;36,IF(K46&lt;24,IF(K46&lt;12,0,K46-12),12),12)</f>
        <v>0</v>
      </c>
      <c r="I46" s="65">
        <f t="shared" ref="I46:I52" si="9">IF(K46&lt;36,IF(K46&lt;24,0,K46-24),12)</f>
        <v>0</v>
      </c>
      <c r="J46" s="65">
        <f t="shared" ref="J46:J52" si="10">IF(K46&lt;36,0,K46-36)</f>
        <v>0</v>
      </c>
      <c r="K46" s="61">
        <f>Offerta!F141</f>
        <v>0</v>
      </c>
      <c r="L46" s="58">
        <f t="shared" si="6"/>
        <v>0</v>
      </c>
      <c r="M46" s="58">
        <f t="shared" si="6"/>
        <v>0</v>
      </c>
      <c r="N46" s="58">
        <f t="shared" si="6"/>
        <v>0</v>
      </c>
      <c r="O46" s="58">
        <f t="shared" si="6"/>
        <v>0</v>
      </c>
      <c r="P46" s="62">
        <f t="shared" si="1"/>
        <v>0</v>
      </c>
    </row>
    <row r="47" spans="1:16" outlineLevel="1">
      <c r="A47" s="63"/>
      <c r="B47" s="56">
        <v>4</v>
      </c>
      <c r="C47" s="57" t="s">
        <v>16</v>
      </c>
      <c r="D47" s="58">
        <v>15000</v>
      </c>
      <c r="E47" s="64">
        <v>4</v>
      </c>
      <c r="F47" s="90">
        <f>Offerta!F35</f>
        <v>0</v>
      </c>
      <c r="G47" s="65">
        <f t="shared" si="7"/>
        <v>0</v>
      </c>
      <c r="H47" s="65">
        <f t="shared" si="8"/>
        <v>0</v>
      </c>
      <c r="I47" s="65">
        <f t="shared" si="9"/>
        <v>0</v>
      </c>
      <c r="J47" s="65">
        <f t="shared" si="10"/>
        <v>0</v>
      </c>
      <c r="K47" s="61">
        <f>Offerta!F141</f>
        <v>0</v>
      </c>
      <c r="L47" s="58">
        <f t="shared" si="6"/>
        <v>0</v>
      </c>
      <c r="M47" s="58">
        <f t="shared" si="6"/>
        <v>0</v>
      </c>
      <c r="N47" s="58">
        <f t="shared" si="6"/>
        <v>0</v>
      </c>
      <c r="O47" s="58">
        <f t="shared" si="6"/>
        <v>0</v>
      </c>
      <c r="P47" s="62">
        <f t="shared" si="1"/>
        <v>0</v>
      </c>
    </row>
    <row r="48" spans="1:16" outlineLevel="1">
      <c r="A48" s="63"/>
      <c r="B48" s="56">
        <v>4</v>
      </c>
      <c r="C48" s="57" t="s">
        <v>22</v>
      </c>
      <c r="D48" s="58">
        <v>5000</v>
      </c>
      <c r="E48" s="64">
        <v>1</v>
      </c>
      <c r="F48" s="90">
        <f>Offerta!F42</f>
        <v>0</v>
      </c>
      <c r="G48" s="65">
        <f t="shared" si="7"/>
        <v>0</v>
      </c>
      <c r="H48" s="65">
        <f t="shared" si="8"/>
        <v>0</v>
      </c>
      <c r="I48" s="65">
        <f t="shared" si="9"/>
        <v>0</v>
      </c>
      <c r="J48" s="65">
        <f t="shared" si="10"/>
        <v>0</v>
      </c>
      <c r="K48" s="61">
        <f>Offerta!F141</f>
        <v>0</v>
      </c>
      <c r="L48" s="58">
        <f t="shared" si="6"/>
        <v>0</v>
      </c>
      <c r="M48" s="58">
        <f t="shared" si="6"/>
        <v>0</v>
      </c>
      <c r="N48" s="58">
        <f t="shared" si="6"/>
        <v>0</v>
      </c>
      <c r="O48" s="58">
        <f t="shared" si="6"/>
        <v>0</v>
      </c>
      <c r="P48" s="62">
        <f t="shared" si="1"/>
        <v>0</v>
      </c>
    </row>
    <row r="49" spans="1:16" outlineLevel="1">
      <c r="A49" s="63"/>
      <c r="B49" s="56">
        <v>4</v>
      </c>
      <c r="C49" s="57" t="s">
        <v>18</v>
      </c>
      <c r="D49" s="58">
        <v>15000</v>
      </c>
      <c r="E49" s="64">
        <v>1</v>
      </c>
      <c r="F49" s="90">
        <f>Offerta!F50</f>
        <v>0</v>
      </c>
      <c r="G49" s="65">
        <f t="shared" si="7"/>
        <v>0</v>
      </c>
      <c r="H49" s="65">
        <f t="shared" si="8"/>
        <v>0</v>
      </c>
      <c r="I49" s="65">
        <f t="shared" si="9"/>
        <v>0</v>
      </c>
      <c r="J49" s="65">
        <f t="shared" si="10"/>
        <v>0</v>
      </c>
      <c r="K49" s="61">
        <f>Offerta!F141</f>
        <v>0</v>
      </c>
      <c r="L49" s="58">
        <f t="shared" si="6"/>
        <v>0</v>
      </c>
      <c r="M49" s="58">
        <f t="shared" si="6"/>
        <v>0</v>
      </c>
      <c r="N49" s="58">
        <f t="shared" si="6"/>
        <v>0</v>
      </c>
      <c r="O49" s="58">
        <f t="shared" si="6"/>
        <v>0</v>
      </c>
      <c r="P49" s="62">
        <f t="shared" si="1"/>
        <v>0</v>
      </c>
    </row>
    <row r="50" spans="1:16" outlineLevel="1">
      <c r="A50" s="63"/>
      <c r="B50" s="56">
        <v>4</v>
      </c>
      <c r="C50" s="57" t="s">
        <v>20</v>
      </c>
      <c r="D50" s="58">
        <v>5000</v>
      </c>
      <c r="E50" s="64">
        <v>1</v>
      </c>
      <c r="F50" s="90">
        <f>Offerta!F58</f>
        <v>0</v>
      </c>
      <c r="G50" s="65">
        <f t="shared" si="7"/>
        <v>0</v>
      </c>
      <c r="H50" s="65">
        <f t="shared" si="8"/>
        <v>0</v>
      </c>
      <c r="I50" s="65">
        <f t="shared" si="9"/>
        <v>0</v>
      </c>
      <c r="J50" s="65">
        <f t="shared" si="10"/>
        <v>0</v>
      </c>
      <c r="K50" s="61">
        <f>Offerta!F141</f>
        <v>0</v>
      </c>
      <c r="L50" s="58">
        <f t="shared" si="6"/>
        <v>0</v>
      </c>
      <c r="M50" s="58">
        <f t="shared" si="6"/>
        <v>0</v>
      </c>
      <c r="N50" s="58">
        <f t="shared" si="6"/>
        <v>0</v>
      </c>
      <c r="O50" s="58">
        <f t="shared" si="6"/>
        <v>0</v>
      </c>
      <c r="P50" s="62">
        <f t="shared" si="1"/>
        <v>0</v>
      </c>
    </row>
    <row r="51" spans="1:16" outlineLevel="1">
      <c r="A51" s="63"/>
      <c r="B51" s="56">
        <v>4</v>
      </c>
      <c r="C51" s="57" t="s">
        <v>21</v>
      </c>
      <c r="D51" s="58">
        <v>10000</v>
      </c>
      <c r="E51" s="64">
        <v>1</v>
      </c>
      <c r="F51" s="90">
        <f>Offerta!F54</f>
        <v>0</v>
      </c>
      <c r="G51" s="65">
        <f t="shared" si="7"/>
        <v>0</v>
      </c>
      <c r="H51" s="65">
        <f t="shared" si="8"/>
        <v>0</v>
      </c>
      <c r="I51" s="65">
        <f t="shared" si="9"/>
        <v>0</v>
      </c>
      <c r="J51" s="65">
        <f t="shared" si="10"/>
        <v>0</v>
      </c>
      <c r="K51" s="61">
        <f>Offerta!F141</f>
        <v>0</v>
      </c>
      <c r="L51" s="58">
        <f t="shared" si="6"/>
        <v>0</v>
      </c>
      <c r="M51" s="58">
        <f t="shared" si="6"/>
        <v>0</v>
      </c>
      <c r="N51" s="58">
        <f t="shared" si="6"/>
        <v>0</v>
      </c>
      <c r="O51" s="58">
        <f t="shared" si="6"/>
        <v>0</v>
      </c>
      <c r="P51" s="62">
        <f t="shared" si="1"/>
        <v>0</v>
      </c>
    </row>
    <row r="52" spans="1:16" outlineLevel="1">
      <c r="A52" s="66"/>
      <c r="B52" s="56">
        <v>4</v>
      </c>
      <c r="C52" s="57" t="s">
        <v>21</v>
      </c>
      <c r="D52" s="58">
        <v>15000</v>
      </c>
      <c r="E52" s="64">
        <v>1</v>
      </c>
      <c r="F52" s="90">
        <f>Offerta!F55</f>
        <v>0</v>
      </c>
      <c r="G52" s="65">
        <f t="shared" si="7"/>
        <v>0</v>
      </c>
      <c r="H52" s="65">
        <f t="shared" si="8"/>
        <v>0</v>
      </c>
      <c r="I52" s="65">
        <f t="shared" si="9"/>
        <v>0</v>
      </c>
      <c r="J52" s="65">
        <f t="shared" si="10"/>
        <v>0</v>
      </c>
      <c r="K52" s="61">
        <f>Offerta!F141</f>
        <v>0</v>
      </c>
      <c r="L52" s="58">
        <f t="shared" si="6"/>
        <v>0</v>
      </c>
      <c r="M52" s="58">
        <f t="shared" si="6"/>
        <v>0</v>
      </c>
      <c r="N52" s="58">
        <f t="shared" si="6"/>
        <v>0</v>
      </c>
      <c r="O52" s="58">
        <f t="shared" si="6"/>
        <v>0</v>
      </c>
      <c r="P52" s="62">
        <f t="shared" si="1"/>
        <v>0</v>
      </c>
    </row>
    <row r="53" spans="1:16">
      <c r="A53" s="67" t="s">
        <v>25</v>
      </c>
      <c r="B53" s="68"/>
      <c r="C53" s="69"/>
      <c r="D53" s="70"/>
      <c r="E53" s="71">
        <f>SUBTOTAL(9,E4:E52)</f>
        <v>289</v>
      </c>
      <c r="F53" s="72"/>
      <c r="G53" s="73"/>
      <c r="H53" s="73"/>
      <c r="I53" s="73"/>
      <c r="J53" s="73"/>
      <c r="K53" s="70"/>
      <c r="L53" s="71">
        <f>SUBTOTAL(9,L3:L52)</f>
        <v>0</v>
      </c>
      <c r="M53" s="71">
        <f t="shared" ref="M53:O53" si="11">SUBTOTAL(9,M3:M52)</f>
        <v>0</v>
      </c>
      <c r="N53" s="71">
        <f t="shared" si="11"/>
        <v>0</v>
      </c>
      <c r="O53" s="71">
        <f t="shared" si="11"/>
        <v>0</v>
      </c>
      <c r="P53" s="74">
        <f>SUBTOTAL(9,P4:P52)</f>
        <v>0</v>
      </c>
    </row>
    <row r="54" spans="1:16" s="54" customFormat="1" outlineLevel="1">
      <c r="A54" s="50" t="s">
        <v>45</v>
      </c>
      <c r="B54" s="51"/>
      <c r="C54" s="52"/>
      <c r="D54" s="53"/>
      <c r="E54" s="52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</row>
    <row r="55" spans="1:16" outlineLevel="1">
      <c r="A55" s="55"/>
      <c r="B55" s="56">
        <v>5</v>
      </c>
      <c r="C55" s="57" t="s">
        <v>54</v>
      </c>
      <c r="D55" s="58">
        <v>5000</v>
      </c>
      <c r="E55" s="64">
        <v>1</v>
      </c>
      <c r="F55" s="90">
        <f>Offerta!F62</f>
        <v>0</v>
      </c>
      <c r="G55" s="56">
        <v>12</v>
      </c>
      <c r="H55" s="56">
        <v>12</v>
      </c>
      <c r="I55" s="56">
        <v>12</v>
      </c>
      <c r="J55" s="56">
        <v>12</v>
      </c>
      <c r="K55" s="61">
        <f t="shared" ref="K55:K56" si="12">SUM(G55:J55)</f>
        <v>48</v>
      </c>
      <c r="L55" s="58">
        <f t="shared" ref="L55:O56" si="13">$E55*$F55*G55</f>
        <v>0</v>
      </c>
      <c r="M55" s="58">
        <f t="shared" si="13"/>
        <v>0</v>
      </c>
      <c r="N55" s="58">
        <f t="shared" si="13"/>
        <v>0</v>
      </c>
      <c r="O55" s="58">
        <f t="shared" si="13"/>
        <v>0</v>
      </c>
      <c r="P55" s="62">
        <f t="shared" ref="P55:P56" si="14">SUM(L55:O55)</f>
        <v>0</v>
      </c>
    </row>
    <row r="56" spans="1:16" outlineLevel="1">
      <c r="A56" s="66"/>
      <c r="B56" s="56">
        <v>5</v>
      </c>
      <c r="C56" s="57" t="s">
        <v>26</v>
      </c>
      <c r="D56" s="58">
        <v>5000</v>
      </c>
      <c r="E56" s="64">
        <v>2</v>
      </c>
      <c r="F56" s="90">
        <f>Offerta!F63</f>
        <v>0</v>
      </c>
      <c r="G56" s="56">
        <v>12</v>
      </c>
      <c r="H56" s="56">
        <v>12</v>
      </c>
      <c r="I56" s="56">
        <v>12</v>
      </c>
      <c r="J56" s="56">
        <v>12</v>
      </c>
      <c r="K56" s="61">
        <f t="shared" si="12"/>
        <v>48</v>
      </c>
      <c r="L56" s="58">
        <f t="shared" si="13"/>
        <v>0</v>
      </c>
      <c r="M56" s="58">
        <f t="shared" si="13"/>
        <v>0</v>
      </c>
      <c r="N56" s="58">
        <f t="shared" si="13"/>
        <v>0</v>
      </c>
      <c r="O56" s="58">
        <f t="shared" si="13"/>
        <v>0</v>
      </c>
      <c r="P56" s="62">
        <f t="shared" si="14"/>
        <v>0</v>
      </c>
    </row>
    <row r="57" spans="1:16">
      <c r="A57" s="67" t="s">
        <v>48</v>
      </c>
      <c r="B57" s="68"/>
      <c r="C57" s="69"/>
      <c r="D57" s="70"/>
      <c r="E57" s="71">
        <f>SUBTOTAL(9,E55:E56)</f>
        <v>3</v>
      </c>
      <c r="F57" s="72"/>
      <c r="G57" s="73"/>
      <c r="H57" s="73"/>
      <c r="I57" s="73"/>
      <c r="J57" s="73"/>
      <c r="K57" s="70"/>
      <c r="L57" s="71">
        <f>SUBTOTAL(9,L54:L56)</f>
        <v>0</v>
      </c>
      <c r="M57" s="71">
        <f t="shared" ref="M57:O57" si="15">SUBTOTAL(9,M54:M56)</f>
        <v>0</v>
      </c>
      <c r="N57" s="71">
        <f t="shared" si="15"/>
        <v>0</v>
      </c>
      <c r="O57" s="71">
        <f t="shared" si="15"/>
        <v>0</v>
      </c>
      <c r="P57" s="74">
        <f>SUBTOTAL(9,P54:P56)</f>
        <v>0</v>
      </c>
    </row>
    <row r="58" spans="1:16" s="54" customFormat="1" outlineLevel="1">
      <c r="A58" s="50" t="s">
        <v>46</v>
      </c>
      <c r="B58" s="51"/>
      <c r="C58" s="52"/>
      <c r="D58" s="53"/>
      <c r="E58" s="52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</row>
    <row r="59" spans="1:16" outlineLevel="1">
      <c r="A59" s="55"/>
      <c r="B59" s="56">
        <v>6</v>
      </c>
      <c r="C59" s="57" t="s">
        <v>16</v>
      </c>
      <c r="D59" s="58">
        <v>5000</v>
      </c>
      <c r="E59" s="64">
        <v>1</v>
      </c>
      <c r="F59" s="90">
        <f>Offerta!F66</f>
        <v>0</v>
      </c>
      <c r="G59" s="56">
        <v>12</v>
      </c>
      <c r="H59" s="56">
        <v>12</v>
      </c>
      <c r="I59" s="56">
        <v>12</v>
      </c>
      <c r="J59" s="56">
        <v>12</v>
      </c>
      <c r="K59" s="61">
        <f t="shared" ref="K59:K63" si="16">SUM(G59:J59)</f>
        <v>48</v>
      </c>
      <c r="L59" s="58">
        <f t="shared" ref="L59:O63" si="17">$E59*$F59*G59</f>
        <v>0</v>
      </c>
      <c r="M59" s="58">
        <f t="shared" si="17"/>
        <v>0</v>
      </c>
      <c r="N59" s="58">
        <f t="shared" si="17"/>
        <v>0</v>
      </c>
      <c r="O59" s="58">
        <f t="shared" si="17"/>
        <v>0</v>
      </c>
      <c r="P59" s="62">
        <f>SUM(L59:O59)</f>
        <v>0</v>
      </c>
    </row>
    <row r="60" spans="1:16" outlineLevel="1">
      <c r="A60" s="63"/>
      <c r="B60" s="56">
        <v>6</v>
      </c>
      <c r="C60" s="57" t="s">
        <v>16</v>
      </c>
      <c r="D60" s="58">
        <v>10000</v>
      </c>
      <c r="E60" s="64">
        <v>1</v>
      </c>
      <c r="F60" s="90">
        <f>Offerta!F67</f>
        <v>0</v>
      </c>
      <c r="G60" s="56">
        <v>12</v>
      </c>
      <c r="H60" s="56">
        <v>12</v>
      </c>
      <c r="I60" s="56">
        <v>12</v>
      </c>
      <c r="J60" s="56">
        <v>12</v>
      </c>
      <c r="K60" s="61">
        <f t="shared" si="16"/>
        <v>48</v>
      </c>
      <c r="L60" s="58">
        <f t="shared" si="17"/>
        <v>0</v>
      </c>
      <c r="M60" s="58">
        <f t="shared" si="17"/>
        <v>0</v>
      </c>
      <c r="N60" s="58">
        <f t="shared" si="17"/>
        <v>0</v>
      </c>
      <c r="O60" s="58">
        <f t="shared" si="17"/>
        <v>0</v>
      </c>
      <c r="P60" s="62">
        <f t="shared" ref="P60:P63" si="18">SUM(L60:O60)</f>
        <v>0</v>
      </c>
    </row>
    <row r="61" spans="1:16" outlineLevel="1">
      <c r="A61" s="63"/>
      <c r="B61" s="56">
        <v>6</v>
      </c>
      <c r="C61" s="57" t="s">
        <v>17</v>
      </c>
      <c r="D61" s="58">
        <v>10000</v>
      </c>
      <c r="E61" s="64">
        <v>3</v>
      </c>
      <c r="F61" s="90">
        <f>Offerta!F68</f>
        <v>0</v>
      </c>
      <c r="G61" s="56">
        <v>12</v>
      </c>
      <c r="H61" s="56">
        <v>12</v>
      </c>
      <c r="I61" s="56">
        <v>12</v>
      </c>
      <c r="J61" s="56">
        <v>12</v>
      </c>
      <c r="K61" s="61">
        <f t="shared" si="16"/>
        <v>48</v>
      </c>
      <c r="L61" s="58">
        <f t="shared" si="17"/>
        <v>0</v>
      </c>
      <c r="M61" s="58">
        <f t="shared" si="17"/>
        <v>0</v>
      </c>
      <c r="N61" s="58">
        <f t="shared" si="17"/>
        <v>0</v>
      </c>
      <c r="O61" s="58">
        <f t="shared" si="17"/>
        <v>0</v>
      </c>
      <c r="P61" s="62">
        <f t="shared" si="18"/>
        <v>0</v>
      </c>
    </row>
    <row r="62" spans="1:16" outlineLevel="1">
      <c r="A62" s="63"/>
      <c r="B62" s="56">
        <v>6</v>
      </c>
      <c r="C62" s="57" t="s">
        <v>21</v>
      </c>
      <c r="D62" s="58">
        <v>10000</v>
      </c>
      <c r="E62" s="64">
        <v>2</v>
      </c>
      <c r="F62" s="90">
        <f>Offerta!F69</f>
        <v>0</v>
      </c>
      <c r="G62" s="56">
        <v>12</v>
      </c>
      <c r="H62" s="56">
        <v>12</v>
      </c>
      <c r="I62" s="56">
        <v>12</v>
      </c>
      <c r="J62" s="56">
        <v>12</v>
      </c>
      <c r="K62" s="61">
        <f t="shared" si="16"/>
        <v>48</v>
      </c>
      <c r="L62" s="58">
        <f t="shared" si="17"/>
        <v>0</v>
      </c>
      <c r="M62" s="58">
        <f t="shared" si="17"/>
        <v>0</v>
      </c>
      <c r="N62" s="58">
        <f t="shared" si="17"/>
        <v>0</v>
      </c>
      <c r="O62" s="58">
        <f t="shared" si="17"/>
        <v>0</v>
      </c>
      <c r="P62" s="62">
        <f t="shared" si="18"/>
        <v>0</v>
      </c>
    </row>
    <row r="63" spans="1:16" outlineLevel="1">
      <c r="A63" s="66"/>
      <c r="B63" s="56">
        <v>6</v>
      </c>
      <c r="C63" s="57" t="s">
        <v>20</v>
      </c>
      <c r="D63" s="58">
        <v>10000</v>
      </c>
      <c r="E63" s="64">
        <v>1</v>
      </c>
      <c r="F63" s="90">
        <f>Offerta!F70</f>
        <v>0</v>
      </c>
      <c r="G63" s="56">
        <v>12</v>
      </c>
      <c r="H63" s="56">
        <v>12</v>
      </c>
      <c r="I63" s="56">
        <v>12</v>
      </c>
      <c r="J63" s="56">
        <v>12</v>
      </c>
      <c r="K63" s="61">
        <f t="shared" si="16"/>
        <v>48</v>
      </c>
      <c r="L63" s="58">
        <f t="shared" si="17"/>
        <v>0</v>
      </c>
      <c r="M63" s="58">
        <f t="shared" si="17"/>
        <v>0</v>
      </c>
      <c r="N63" s="58">
        <f t="shared" si="17"/>
        <v>0</v>
      </c>
      <c r="O63" s="58">
        <f t="shared" si="17"/>
        <v>0</v>
      </c>
      <c r="P63" s="62">
        <f t="shared" si="18"/>
        <v>0</v>
      </c>
    </row>
    <row r="64" spans="1:16">
      <c r="A64" s="67" t="s">
        <v>28</v>
      </c>
      <c r="B64" s="68"/>
      <c r="C64" s="69"/>
      <c r="D64" s="70"/>
      <c r="E64" s="71">
        <f>SUBTOTAL(9,E59:E63)</f>
        <v>8</v>
      </c>
      <c r="F64" s="72"/>
      <c r="G64" s="73"/>
      <c r="H64" s="73"/>
      <c r="I64" s="73"/>
      <c r="J64" s="73"/>
      <c r="K64" s="70"/>
      <c r="L64" s="71">
        <f t="shared" ref="L64:N64" si="19">SUBTOTAL(9,L58:L63)</f>
        <v>0</v>
      </c>
      <c r="M64" s="71">
        <f t="shared" si="19"/>
        <v>0</v>
      </c>
      <c r="N64" s="71">
        <f t="shared" si="19"/>
        <v>0</v>
      </c>
      <c r="O64" s="71">
        <f>SUBTOTAL(9,O58:O63)</f>
        <v>0</v>
      </c>
      <c r="P64" s="74">
        <f>SUBTOTAL(9,P58:P63)</f>
        <v>0</v>
      </c>
    </row>
    <row r="65" spans="1:16" s="54" customFormat="1" outlineLevel="1">
      <c r="A65" s="50" t="s">
        <v>49</v>
      </c>
      <c r="B65" s="51"/>
      <c r="C65" s="52"/>
      <c r="D65" s="53"/>
      <c r="E65" s="52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1:16" outlineLevel="1">
      <c r="A66" s="55"/>
      <c r="B66" s="56" t="s">
        <v>29</v>
      </c>
      <c r="C66" s="57" t="s">
        <v>16</v>
      </c>
      <c r="D66" s="58">
        <v>5000</v>
      </c>
      <c r="E66" s="64">
        <v>4</v>
      </c>
      <c r="F66" s="90">
        <f>Offerta!F73</f>
        <v>0</v>
      </c>
      <c r="G66" s="56">
        <v>9</v>
      </c>
      <c r="H66" s="56">
        <v>0</v>
      </c>
      <c r="I66" s="56">
        <v>0</v>
      </c>
      <c r="J66" s="56">
        <v>0</v>
      </c>
      <c r="K66" s="61">
        <f t="shared" ref="K66:K93" si="20">SUM(G66:J66)</f>
        <v>9</v>
      </c>
      <c r="L66" s="58">
        <f t="shared" ref="L66:O93" si="21">$E66*$F66*G66</f>
        <v>0</v>
      </c>
      <c r="M66" s="58">
        <f t="shared" si="21"/>
        <v>0</v>
      </c>
      <c r="N66" s="58">
        <f t="shared" si="21"/>
        <v>0</v>
      </c>
      <c r="O66" s="58">
        <f t="shared" si="21"/>
        <v>0</v>
      </c>
      <c r="P66" s="62">
        <f t="shared" ref="P66:P93" si="22">SUM(L66:O66)</f>
        <v>0</v>
      </c>
    </row>
    <row r="67" spans="1:16" outlineLevel="1">
      <c r="A67" s="63"/>
      <c r="B67" s="56" t="s">
        <v>29</v>
      </c>
      <c r="C67" s="57" t="s">
        <v>16</v>
      </c>
      <c r="D67" s="58">
        <v>10000</v>
      </c>
      <c r="E67" s="64">
        <v>16</v>
      </c>
      <c r="F67" s="90">
        <f>Offerta!F74</f>
        <v>0</v>
      </c>
      <c r="G67" s="56">
        <v>9</v>
      </c>
      <c r="H67" s="56">
        <v>0</v>
      </c>
      <c r="I67" s="56">
        <v>0</v>
      </c>
      <c r="J67" s="56">
        <v>0</v>
      </c>
      <c r="K67" s="61">
        <f t="shared" si="20"/>
        <v>9</v>
      </c>
      <c r="L67" s="58">
        <f t="shared" si="21"/>
        <v>0</v>
      </c>
      <c r="M67" s="58">
        <f t="shared" si="21"/>
        <v>0</v>
      </c>
      <c r="N67" s="58">
        <f t="shared" si="21"/>
        <v>0</v>
      </c>
      <c r="O67" s="58">
        <f t="shared" si="21"/>
        <v>0</v>
      </c>
      <c r="P67" s="62">
        <f t="shared" si="22"/>
        <v>0</v>
      </c>
    </row>
    <row r="68" spans="1:16" outlineLevel="1">
      <c r="A68" s="63"/>
      <c r="B68" s="56" t="s">
        <v>29</v>
      </c>
      <c r="C68" s="57" t="s">
        <v>16</v>
      </c>
      <c r="D68" s="58">
        <v>15000</v>
      </c>
      <c r="E68" s="64">
        <v>9</v>
      </c>
      <c r="F68" s="90">
        <f>Offerta!F75</f>
        <v>0</v>
      </c>
      <c r="G68" s="56">
        <v>9</v>
      </c>
      <c r="H68" s="56">
        <v>0</v>
      </c>
      <c r="I68" s="56">
        <v>0</v>
      </c>
      <c r="J68" s="56">
        <v>0</v>
      </c>
      <c r="K68" s="61">
        <f t="shared" si="20"/>
        <v>9</v>
      </c>
      <c r="L68" s="58">
        <f t="shared" si="21"/>
        <v>0</v>
      </c>
      <c r="M68" s="58">
        <f t="shared" si="21"/>
        <v>0</v>
      </c>
      <c r="N68" s="58">
        <f t="shared" si="21"/>
        <v>0</v>
      </c>
      <c r="O68" s="58">
        <f t="shared" si="21"/>
        <v>0</v>
      </c>
      <c r="P68" s="62">
        <f t="shared" si="22"/>
        <v>0</v>
      </c>
    </row>
    <row r="69" spans="1:16" outlineLevel="1">
      <c r="A69" s="63"/>
      <c r="B69" s="56" t="s">
        <v>29</v>
      </c>
      <c r="C69" s="57" t="s">
        <v>16</v>
      </c>
      <c r="D69" s="58">
        <v>20000</v>
      </c>
      <c r="E69" s="64">
        <v>3</v>
      </c>
      <c r="F69" s="90">
        <f>Offerta!F76</f>
        <v>0</v>
      </c>
      <c r="G69" s="56">
        <v>9</v>
      </c>
      <c r="H69" s="56">
        <v>0</v>
      </c>
      <c r="I69" s="56">
        <v>0</v>
      </c>
      <c r="J69" s="56">
        <v>0</v>
      </c>
      <c r="K69" s="61">
        <f t="shared" si="20"/>
        <v>9</v>
      </c>
      <c r="L69" s="58">
        <f t="shared" si="21"/>
        <v>0</v>
      </c>
      <c r="M69" s="58">
        <f t="shared" si="21"/>
        <v>0</v>
      </c>
      <c r="N69" s="58">
        <f t="shared" si="21"/>
        <v>0</v>
      </c>
      <c r="O69" s="58">
        <f t="shared" si="21"/>
        <v>0</v>
      </c>
      <c r="P69" s="62">
        <f t="shared" si="22"/>
        <v>0</v>
      </c>
    </row>
    <row r="70" spans="1:16" outlineLevel="1">
      <c r="A70" s="63"/>
      <c r="B70" s="56" t="s">
        <v>29</v>
      </c>
      <c r="C70" s="57" t="s">
        <v>16</v>
      </c>
      <c r="D70" s="58">
        <v>25000</v>
      </c>
      <c r="E70" s="64">
        <v>1</v>
      </c>
      <c r="F70" s="90">
        <f>Offerta!F77</f>
        <v>0</v>
      </c>
      <c r="G70" s="56">
        <v>9</v>
      </c>
      <c r="H70" s="56">
        <v>0</v>
      </c>
      <c r="I70" s="56">
        <v>0</v>
      </c>
      <c r="J70" s="56">
        <v>0</v>
      </c>
      <c r="K70" s="61">
        <f t="shared" si="20"/>
        <v>9</v>
      </c>
      <c r="L70" s="58">
        <f t="shared" si="21"/>
        <v>0</v>
      </c>
      <c r="M70" s="58">
        <f t="shared" si="21"/>
        <v>0</v>
      </c>
      <c r="N70" s="58">
        <f t="shared" si="21"/>
        <v>0</v>
      </c>
      <c r="O70" s="58">
        <f t="shared" si="21"/>
        <v>0</v>
      </c>
      <c r="P70" s="62">
        <f t="shared" si="22"/>
        <v>0</v>
      </c>
    </row>
    <row r="71" spans="1:16" outlineLevel="1">
      <c r="A71" s="63"/>
      <c r="B71" s="56" t="s">
        <v>29</v>
      </c>
      <c r="C71" s="57" t="s">
        <v>16</v>
      </c>
      <c r="D71" s="58">
        <v>30000</v>
      </c>
      <c r="E71" s="64">
        <v>1</v>
      </c>
      <c r="F71" s="90">
        <f>Offerta!F78</f>
        <v>0</v>
      </c>
      <c r="G71" s="56">
        <v>9</v>
      </c>
      <c r="H71" s="56">
        <v>0</v>
      </c>
      <c r="I71" s="56">
        <v>0</v>
      </c>
      <c r="J71" s="56">
        <v>0</v>
      </c>
      <c r="K71" s="61">
        <f t="shared" si="20"/>
        <v>9</v>
      </c>
      <c r="L71" s="58">
        <f t="shared" si="21"/>
        <v>0</v>
      </c>
      <c r="M71" s="58">
        <f t="shared" si="21"/>
        <v>0</v>
      </c>
      <c r="N71" s="58">
        <f t="shared" si="21"/>
        <v>0</v>
      </c>
      <c r="O71" s="58">
        <f t="shared" si="21"/>
        <v>0</v>
      </c>
      <c r="P71" s="62">
        <f t="shared" si="22"/>
        <v>0</v>
      </c>
    </row>
    <row r="72" spans="1:16" outlineLevel="1">
      <c r="A72" s="63"/>
      <c r="B72" s="56" t="s">
        <v>29</v>
      </c>
      <c r="C72" s="57" t="s">
        <v>22</v>
      </c>
      <c r="D72" s="58">
        <v>5000</v>
      </c>
      <c r="E72" s="64">
        <v>1</v>
      </c>
      <c r="F72" s="90">
        <f>Offerta!F79</f>
        <v>0</v>
      </c>
      <c r="G72" s="56">
        <v>9</v>
      </c>
      <c r="H72" s="56">
        <v>0</v>
      </c>
      <c r="I72" s="56">
        <v>0</v>
      </c>
      <c r="J72" s="56">
        <v>0</v>
      </c>
      <c r="K72" s="61">
        <f t="shared" si="20"/>
        <v>9</v>
      </c>
      <c r="L72" s="58">
        <f t="shared" si="21"/>
        <v>0</v>
      </c>
      <c r="M72" s="58">
        <f t="shared" si="21"/>
        <v>0</v>
      </c>
      <c r="N72" s="58">
        <f t="shared" si="21"/>
        <v>0</v>
      </c>
      <c r="O72" s="58">
        <f t="shared" si="21"/>
        <v>0</v>
      </c>
      <c r="P72" s="62">
        <f t="shared" si="22"/>
        <v>0</v>
      </c>
    </row>
    <row r="73" spans="1:16" outlineLevel="1">
      <c r="A73" s="63"/>
      <c r="B73" s="56" t="s">
        <v>29</v>
      </c>
      <c r="C73" s="57" t="s">
        <v>22</v>
      </c>
      <c r="D73" s="58">
        <v>10000</v>
      </c>
      <c r="E73" s="64">
        <v>2</v>
      </c>
      <c r="F73" s="90">
        <f>Offerta!F80</f>
        <v>0</v>
      </c>
      <c r="G73" s="56">
        <v>9</v>
      </c>
      <c r="H73" s="56">
        <v>0</v>
      </c>
      <c r="I73" s="56">
        <v>0</v>
      </c>
      <c r="J73" s="56">
        <v>0</v>
      </c>
      <c r="K73" s="61">
        <f t="shared" si="20"/>
        <v>9</v>
      </c>
      <c r="L73" s="58">
        <f t="shared" si="21"/>
        <v>0</v>
      </c>
      <c r="M73" s="58">
        <f t="shared" si="21"/>
        <v>0</v>
      </c>
      <c r="N73" s="58">
        <f t="shared" si="21"/>
        <v>0</v>
      </c>
      <c r="O73" s="58">
        <f t="shared" si="21"/>
        <v>0</v>
      </c>
      <c r="P73" s="62">
        <f t="shared" si="22"/>
        <v>0</v>
      </c>
    </row>
    <row r="74" spans="1:16" outlineLevel="1">
      <c r="A74" s="63"/>
      <c r="B74" s="56" t="s">
        <v>29</v>
      </c>
      <c r="C74" s="57" t="s">
        <v>22</v>
      </c>
      <c r="D74" s="58">
        <v>15000</v>
      </c>
      <c r="E74" s="64">
        <v>4</v>
      </c>
      <c r="F74" s="90">
        <f>Offerta!F81</f>
        <v>0</v>
      </c>
      <c r="G74" s="56">
        <v>9</v>
      </c>
      <c r="H74" s="56">
        <v>0</v>
      </c>
      <c r="I74" s="56">
        <v>0</v>
      </c>
      <c r="J74" s="56">
        <v>0</v>
      </c>
      <c r="K74" s="61">
        <f t="shared" si="20"/>
        <v>9</v>
      </c>
      <c r="L74" s="58">
        <f t="shared" si="21"/>
        <v>0</v>
      </c>
      <c r="M74" s="58">
        <f t="shared" si="21"/>
        <v>0</v>
      </c>
      <c r="N74" s="58">
        <f t="shared" si="21"/>
        <v>0</v>
      </c>
      <c r="O74" s="58">
        <f t="shared" si="21"/>
        <v>0</v>
      </c>
      <c r="P74" s="62">
        <f t="shared" si="22"/>
        <v>0</v>
      </c>
    </row>
    <row r="75" spans="1:16" outlineLevel="1">
      <c r="A75" s="63"/>
      <c r="B75" s="56" t="s">
        <v>29</v>
      </c>
      <c r="C75" s="57" t="s">
        <v>22</v>
      </c>
      <c r="D75" s="58">
        <v>20000</v>
      </c>
      <c r="E75" s="64">
        <v>6</v>
      </c>
      <c r="F75" s="90">
        <f>Offerta!F82</f>
        <v>0</v>
      </c>
      <c r="G75" s="56">
        <v>9</v>
      </c>
      <c r="H75" s="56">
        <v>0</v>
      </c>
      <c r="I75" s="56">
        <v>0</v>
      </c>
      <c r="J75" s="56">
        <v>0</v>
      </c>
      <c r="K75" s="61">
        <f t="shared" si="20"/>
        <v>9</v>
      </c>
      <c r="L75" s="58">
        <f t="shared" si="21"/>
        <v>0</v>
      </c>
      <c r="M75" s="58">
        <f t="shared" si="21"/>
        <v>0</v>
      </c>
      <c r="N75" s="58">
        <f t="shared" si="21"/>
        <v>0</v>
      </c>
      <c r="O75" s="58">
        <f t="shared" si="21"/>
        <v>0</v>
      </c>
      <c r="P75" s="62">
        <f t="shared" si="22"/>
        <v>0</v>
      </c>
    </row>
    <row r="76" spans="1:16" outlineLevel="1">
      <c r="A76" s="63"/>
      <c r="B76" s="56" t="s">
        <v>29</v>
      </c>
      <c r="C76" s="57" t="s">
        <v>22</v>
      </c>
      <c r="D76" s="58">
        <v>25000</v>
      </c>
      <c r="E76" s="64">
        <v>1</v>
      </c>
      <c r="F76" s="90">
        <f>Offerta!F83</f>
        <v>0</v>
      </c>
      <c r="G76" s="56">
        <v>9</v>
      </c>
      <c r="H76" s="56">
        <v>0</v>
      </c>
      <c r="I76" s="56">
        <v>0</v>
      </c>
      <c r="J76" s="56">
        <v>0</v>
      </c>
      <c r="K76" s="61">
        <f t="shared" si="20"/>
        <v>9</v>
      </c>
      <c r="L76" s="58">
        <f t="shared" si="21"/>
        <v>0</v>
      </c>
      <c r="M76" s="58">
        <f t="shared" si="21"/>
        <v>0</v>
      </c>
      <c r="N76" s="58">
        <f t="shared" si="21"/>
        <v>0</v>
      </c>
      <c r="O76" s="58">
        <f t="shared" si="21"/>
        <v>0</v>
      </c>
      <c r="P76" s="62">
        <f t="shared" si="22"/>
        <v>0</v>
      </c>
    </row>
    <row r="77" spans="1:16" outlineLevel="1">
      <c r="A77" s="63"/>
      <c r="B77" s="56" t="s">
        <v>30</v>
      </c>
      <c r="C77" s="57" t="s">
        <v>16</v>
      </c>
      <c r="D77" s="58">
        <v>20000</v>
      </c>
      <c r="E77" s="64">
        <v>1</v>
      </c>
      <c r="F77" s="90">
        <f>Offerta!F76</f>
        <v>0</v>
      </c>
      <c r="G77" s="56">
        <v>12</v>
      </c>
      <c r="H77" s="56">
        <v>1</v>
      </c>
      <c r="I77" s="56">
        <v>0</v>
      </c>
      <c r="J77" s="56">
        <v>0</v>
      </c>
      <c r="K77" s="61">
        <f t="shared" si="20"/>
        <v>13</v>
      </c>
      <c r="L77" s="58">
        <f t="shared" si="21"/>
        <v>0</v>
      </c>
      <c r="M77" s="58">
        <f t="shared" si="21"/>
        <v>0</v>
      </c>
      <c r="N77" s="58">
        <f t="shared" si="21"/>
        <v>0</v>
      </c>
      <c r="O77" s="58">
        <f t="shared" si="21"/>
        <v>0</v>
      </c>
      <c r="P77" s="62">
        <f t="shared" si="22"/>
        <v>0</v>
      </c>
    </row>
    <row r="78" spans="1:16" outlineLevel="1">
      <c r="A78" s="63"/>
      <c r="B78" s="56" t="s">
        <v>30</v>
      </c>
      <c r="C78" s="57" t="s">
        <v>16</v>
      </c>
      <c r="D78" s="58">
        <v>25000</v>
      </c>
      <c r="E78" s="64">
        <v>1</v>
      </c>
      <c r="F78" s="90">
        <f>Offerta!F77</f>
        <v>0</v>
      </c>
      <c r="G78" s="56">
        <v>12</v>
      </c>
      <c r="H78" s="56">
        <v>1</v>
      </c>
      <c r="I78" s="56">
        <v>0</v>
      </c>
      <c r="J78" s="56">
        <v>0</v>
      </c>
      <c r="K78" s="61">
        <f t="shared" si="20"/>
        <v>13</v>
      </c>
      <c r="L78" s="58">
        <f t="shared" si="21"/>
        <v>0</v>
      </c>
      <c r="M78" s="58">
        <f t="shared" si="21"/>
        <v>0</v>
      </c>
      <c r="N78" s="58">
        <f t="shared" si="21"/>
        <v>0</v>
      </c>
      <c r="O78" s="58">
        <f t="shared" si="21"/>
        <v>0</v>
      </c>
      <c r="P78" s="62">
        <f t="shared" si="22"/>
        <v>0</v>
      </c>
    </row>
    <row r="79" spans="1:16" outlineLevel="1">
      <c r="A79" s="63"/>
      <c r="B79" s="56" t="s">
        <v>31</v>
      </c>
      <c r="C79" s="57" t="s">
        <v>16</v>
      </c>
      <c r="D79" s="58">
        <v>5000</v>
      </c>
      <c r="E79" s="64">
        <v>8</v>
      </c>
      <c r="F79" s="90">
        <f>Offerta!F73</f>
        <v>0</v>
      </c>
      <c r="G79" s="56">
        <v>12</v>
      </c>
      <c r="H79" s="56">
        <v>12</v>
      </c>
      <c r="I79" s="56">
        <v>12</v>
      </c>
      <c r="J79" s="56">
        <v>4</v>
      </c>
      <c r="K79" s="61">
        <f t="shared" si="20"/>
        <v>40</v>
      </c>
      <c r="L79" s="58">
        <f t="shared" si="21"/>
        <v>0</v>
      </c>
      <c r="M79" s="58">
        <f t="shared" si="21"/>
        <v>0</v>
      </c>
      <c r="N79" s="58">
        <f t="shared" si="21"/>
        <v>0</v>
      </c>
      <c r="O79" s="58">
        <f t="shared" si="21"/>
        <v>0</v>
      </c>
      <c r="P79" s="62">
        <f t="shared" si="22"/>
        <v>0</v>
      </c>
    </row>
    <row r="80" spans="1:16" outlineLevel="1">
      <c r="A80" s="63"/>
      <c r="B80" s="56" t="s">
        <v>31</v>
      </c>
      <c r="C80" s="57" t="s">
        <v>16</v>
      </c>
      <c r="D80" s="58">
        <v>10000</v>
      </c>
      <c r="E80" s="64">
        <v>13</v>
      </c>
      <c r="F80" s="90">
        <f>Offerta!F74</f>
        <v>0</v>
      </c>
      <c r="G80" s="56">
        <v>12</v>
      </c>
      <c r="H80" s="56">
        <v>12</v>
      </c>
      <c r="I80" s="56">
        <v>12</v>
      </c>
      <c r="J80" s="56">
        <v>4</v>
      </c>
      <c r="K80" s="61">
        <f t="shared" si="20"/>
        <v>40</v>
      </c>
      <c r="L80" s="58">
        <f t="shared" si="21"/>
        <v>0</v>
      </c>
      <c r="M80" s="58">
        <f t="shared" si="21"/>
        <v>0</v>
      </c>
      <c r="N80" s="58">
        <f t="shared" si="21"/>
        <v>0</v>
      </c>
      <c r="O80" s="58">
        <f t="shared" si="21"/>
        <v>0</v>
      </c>
      <c r="P80" s="62">
        <f t="shared" si="22"/>
        <v>0</v>
      </c>
    </row>
    <row r="81" spans="1:16" outlineLevel="1">
      <c r="A81" s="63"/>
      <c r="B81" s="56" t="s">
        <v>31</v>
      </c>
      <c r="C81" s="57" t="s">
        <v>16</v>
      </c>
      <c r="D81" s="58">
        <v>15000</v>
      </c>
      <c r="E81" s="64">
        <v>15</v>
      </c>
      <c r="F81" s="90">
        <f>Offerta!F75</f>
        <v>0</v>
      </c>
      <c r="G81" s="56">
        <v>12</v>
      </c>
      <c r="H81" s="56">
        <v>12</v>
      </c>
      <c r="I81" s="56">
        <v>12</v>
      </c>
      <c r="J81" s="56">
        <v>4</v>
      </c>
      <c r="K81" s="61">
        <f t="shared" si="20"/>
        <v>40</v>
      </c>
      <c r="L81" s="58">
        <f t="shared" si="21"/>
        <v>0</v>
      </c>
      <c r="M81" s="58">
        <f t="shared" si="21"/>
        <v>0</v>
      </c>
      <c r="N81" s="58">
        <f t="shared" si="21"/>
        <v>0</v>
      </c>
      <c r="O81" s="58">
        <f t="shared" si="21"/>
        <v>0</v>
      </c>
      <c r="P81" s="62">
        <f t="shared" si="22"/>
        <v>0</v>
      </c>
    </row>
    <row r="82" spans="1:16" outlineLevel="1">
      <c r="A82" s="63"/>
      <c r="B82" s="56" t="s">
        <v>31</v>
      </c>
      <c r="C82" s="57" t="s">
        <v>16</v>
      </c>
      <c r="D82" s="58">
        <v>20000</v>
      </c>
      <c r="E82" s="64">
        <v>4</v>
      </c>
      <c r="F82" s="90">
        <f>Offerta!F76</f>
        <v>0</v>
      </c>
      <c r="G82" s="56">
        <v>12</v>
      </c>
      <c r="H82" s="56">
        <v>12</v>
      </c>
      <c r="I82" s="56">
        <v>12</v>
      </c>
      <c r="J82" s="56">
        <v>4</v>
      </c>
      <c r="K82" s="61">
        <f t="shared" si="20"/>
        <v>40</v>
      </c>
      <c r="L82" s="58">
        <f t="shared" si="21"/>
        <v>0</v>
      </c>
      <c r="M82" s="58">
        <f t="shared" si="21"/>
        <v>0</v>
      </c>
      <c r="N82" s="58">
        <f t="shared" si="21"/>
        <v>0</v>
      </c>
      <c r="O82" s="58">
        <f t="shared" si="21"/>
        <v>0</v>
      </c>
      <c r="P82" s="62">
        <f t="shared" si="22"/>
        <v>0</v>
      </c>
    </row>
    <row r="83" spans="1:16" outlineLevel="1">
      <c r="A83" s="63"/>
      <c r="B83" s="56" t="s">
        <v>31</v>
      </c>
      <c r="C83" s="57" t="s">
        <v>22</v>
      </c>
      <c r="D83" s="58">
        <v>10000</v>
      </c>
      <c r="E83" s="64">
        <v>1</v>
      </c>
      <c r="F83" s="90">
        <f>Offerta!F80</f>
        <v>0</v>
      </c>
      <c r="G83" s="56">
        <v>12</v>
      </c>
      <c r="H83" s="56">
        <v>12</v>
      </c>
      <c r="I83" s="56">
        <v>12</v>
      </c>
      <c r="J83" s="56">
        <v>4</v>
      </c>
      <c r="K83" s="61">
        <f t="shared" si="20"/>
        <v>40</v>
      </c>
      <c r="L83" s="58">
        <f t="shared" si="21"/>
        <v>0</v>
      </c>
      <c r="M83" s="58">
        <f t="shared" si="21"/>
        <v>0</v>
      </c>
      <c r="N83" s="58">
        <f t="shared" si="21"/>
        <v>0</v>
      </c>
      <c r="O83" s="58">
        <f t="shared" si="21"/>
        <v>0</v>
      </c>
      <c r="P83" s="62">
        <f t="shared" si="22"/>
        <v>0</v>
      </c>
    </row>
    <row r="84" spans="1:16" outlineLevel="1">
      <c r="A84" s="63"/>
      <c r="B84" s="56" t="s">
        <v>31</v>
      </c>
      <c r="C84" s="57" t="s">
        <v>22</v>
      </c>
      <c r="D84" s="58">
        <v>15000</v>
      </c>
      <c r="E84" s="64">
        <v>1</v>
      </c>
      <c r="F84" s="90">
        <f>Offerta!F81</f>
        <v>0</v>
      </c>
      <c r="G84" s="56">
        <v>12</v>
      </c>
      <c r="H84" s="56">
        <v>12</v>
      </c>
      <c r="I84" s="56">
        <v>12</v>
      </c>
      <c r="J84" s="56">
        <v>4</v>
      </c>
      <c r="K84" s="61">
        <f t="shared" si="20"/>
        <v>40</v>
      </c>
      <c r="L84" s="58">
        <f t="shared" si="21"/>
        <v>0</v>
      </c>
      <c r="M84" s="58">
        <f t="shared" si="21"/>
        <v>0</v>
      </c>
      <c r="N84" s="58">
        <f t="shared" si="21"/>
        <v>0</v>
      </c>
      <c r="O84" s="58">
        <f t="shared" si="21"/>
        <v>0</v>
      </c>
      <c r="P84" s="62">
        <f t="shared" si="22"/>
        <v>0</v>
      </c>
    </row>
    <row r="85" spans="1:16" outlineLevel="1">
      <c r="A85" s="63"/>
      <c r="B85" s="56" t="s">
        <v>31</v>
      </c>
      <c r="C85" s="57" t="s">
        <v>22</v>
      </c>
      <c r="D85" s="58">
        <v>20000</v>
      </c>
      <c r="E85" s="64">
        <v>8</v>
      </c>
      <c r="F85" s="90">
        <f>Offerta!F82</f>
        <v>0</v>
      </c>
      <c r="G85" s="56">
        <v>12</v>
      </c>
      <c r="H85" s="56">
        <v>12</v>
      </c>
      <c r="I85" s="56">
        <v>12</v>
      </c>
      <c r="J85" s="56">
        <v>4</v>
      </c>
      <c r="K85" s="61">
        <f t="shared" si="20"/>
        <v>40</v>
      </c>
      <c r="L85" s="58">
        <f t="shared" si="21"/>
        <v>0</v>
      </c>
      <c r="M85" s="58">
        <f t="shared" si="21"/>
        <v>0</v>
      </c>
      <c r="N85" s="58">
        <f t="shared" si="21"/>
        <v>0</v>
      </c>
      <c r="O85" s="58">
        <f t="shared" si="21"/>
        <v>0</v>
      </c>
      <c r="P85" s="62">
        <f t="shared" si="22"/>
        <v>0</v>
      </c>
    </row>
    <row r="86" spans="1:16" outlineLevel="1">
      <c r="A86" s="63"/>
      <c r="B86" s="56" t="s">
        <v>31</v>
      </c>
      <c r="C86" s="57" t="s">
        <v>22</v>
      </c>
      <c r="D86" s="58">
        <v>25000</v>
      </c>
      <c r="E86" s="64">
        <v>3</v>
      </c>
      <c r="F86" s="90">
        <f>Offerta!F83</f>
        <v>0</v>
      </c>
      <c r="G86" s="56">
        <v>12</v>
      </c>
      <c r="H86" s="56">
        <v>12</v>
      </c>
      <c r="I86" s="56">
        <v>12</v>
      </c>
      <c r="J86" s="56">
        <v>4</v>
      </c>
      <c r="K86" s="61">
        <f t="shared" si="20"/>
        <v>40</v>
      </c>
      <c r="L86" s="58">
        <f t="shared" si="21"/>
        <v>0</v>
      </c>
      <c r="M86" s="58">
        <f t="shared" si="21"/>
        <v>0</v>
      </c>
      <c r="N86" s="58">
        <f t="shared" si="21"/>
        <v>0</v>
      </c>
      <c r="O86" s="58">
        <f t="shared" si="21"/>
        <v>0</v>
      </c>
      <c r="P86" s="62">
        <f t="shared" si="22"/>
        <v>0</v>
      </c>
    </row>
    <row r="87" spans="1:16" outlineLevel="1">
      <c r="A87" s="63"/>
      <c r="B87" s="56" t="s">
        <v>31</v>
      </c>
      <c r="C87" s="57" t="s">
        <v>18</v>
      </c>
      <c r="D87" s="58">
        <v>5000</v>
      </c>
      <c r="E87" s="64">
        <v>1</v>
      </c>
      <c r="F87" s="90">
        <f>Offerta!F84</f>
        <v>0</v>
      </c>
      <c r="G87" s="56">
        <v>12</v>
      </c>
      <c r="H87" s="56">
        <v>12</v>
      </c>
      <c r="I87" s="56">
        <v>12</v>
      </c>
      <c r="J87" s="56">
        <v>4</v>
      </c>
      <c r="K87" s="61">
        <f t="shared" si="20"/>
        <v>40</v>
      </c>
      <c r="L87" s="58">
        <f t="shared" si="21"/>
        <v>0</v>
      </c>
      <c r="M87" s="58">
        <f t="shared" si="21"/>
        <v>0</v>
      </c>
      <c r="N87" s="58">
        <f t="shared" si="21"/>
        <v>0</v>
      </c>
      <c r="O87" s="58">
        <f t="shared" si="21"/>
        <v>0</v>
      </c>
      <c r="P87" s="62">
        <f t="shared" si="22"/>
        <v>0</v>
      </c>
    </row>
    <row r="88" spans="1:16" outlineLevel="1">
      <c r="A88" s="63"/>
      <c r="B88" s="56" t="s">
        <v>31</v>
      </c>
      <c r="C88" s="57" t="s">
        <v>18</v>
      </c>
      <c r="D88" s="58">
        <v>10000</v>
      </c>
      <c r="E88" s="64">
        <v>3</v>
      </c>
      <c r="F88" s="90">
        <f>Offerta!F85</f>
        <v>0</v>
      </c>
      <c r="G88" s="56">
        <v>12</v>
      </c>
      <c r="H88" s="56">
        <v>12</v>
      </c>
      <c r="I88" s="56">
        <v>12</v>
      </c>
      <c r="J88" s="56">
        <v>4</v>
      </c>
      <c r="K88" s="61">
        <f t="shared" si="20"/>
        <v>40</v>
      </c>
      <c r="L88" s="58">
        <f t="shared" si="21"/>
        <v>0</v>
      </c>
      <c r="M88" s="58">
        <f t="shared" si="21"/>
        <v>0</v>
      </c>
      <c r="N88" s="58">
        <f t="shared" si="21"/>
        <v>0</v>
      </c>
      <c r="O88" s="58">
        <f t="shared" si="21"/>
        <v>0</v>
      </c>
      <c r="P88" s="62">
        <f t="shared" si="22"/>
        <v>0</v>
      </c>
    </row>
    <row r="89" spans="1:16" outlineLevel="1">
      <c r="A89" s="63"/>
      <c r="B89" s="56" t="s">
        <v>31</v>
      </c>
      <c r="C89" s="57" t="s">
        <v>18</v>
      </c>
      <c r="D89" s="58">
        <v>15000</v>
      </c>
      <c r="E89" s="64">
        <v>1</v>
      </c>
      <c r="F89" s="90">
        <f>Offerta!F86</f>
        <v>0</v>
      </c>
      <c r="G89" s="56">
        <v>12</v>
      </c>
      <c r="H89" s="56">
        <v>12</v>
      </c>
      <c r="I89" s="56">
        <v>12</v>
      </c>
      <c r="J89" s="56">
        <v>4</v>
      </c>
      <c r="K89" s="61">
        <f t="shared" si="20"/>
        <v>40</v>
      </c>
      <c r="L89" s="58">
        <f t="shared" si="21"/>
        <v>0</v>
      </c>
      <c r="M89" s="58">
        <f t="shared" si="21"/>
        <v>0</v>
      </c>
      <c r="N89" s="58">
        <f t="shared" si="21"/>
        <v>0</v>
      </c>
      <c r="O89" s="58">
        <f t="shared" si="21"/>
        <v>0</v>
      </c>
      <c r="P89" s="62">
        <f t="shared" si="22"/>
        <v>0</v>
      </c>
    </row>
    <row r="90" spans="1:16" outlineLevel="1">
      <c r="A90" s="63"/>
      <c r="B90" s="56" t="s">
        <v>31</v>
      </c>
      <c r="C90" s="57" t="s">
        <v>18</v>
      </c>
      <c r="D90" s="58">
        <v>20000</v>
      </c>
      <c r="E90" s="64">
        <v>2</v>
      </c>
      <c r="F90" s="90">
        <f>Offerta!F87</f>
        <v>0</v>
      </c>
      <c r="G90" s="56">
        <v>12</v>
      </c>
      <c r="H90" s="56">
        <v>12</v>
      </c>
      <c r="I90" s="56">
        <v>12</v>
      </c>
      <c r="J90" s="56">
        <v>4</v>
      </c>
      <c r="K90" s="61">
        <f t="shared" si="20"/>
        <v>40</v>
      </c>
      <c r="L90" s="58">
        <f t="shared" si="21"/>
        <v>0</v>
      </c>
      <c r="M90" s="58">
        <f t="shared" si="21"/>
        <v>0</v>
      </c>
      <c r="N90" s="58">
        <f t="shared" si="21"/>
        <v>0</v>
      </c>
      <c r="O90" s="58">
        <f t="shared" si="21"/>
        <v>0</v>
      </c>
      <c r="P90" s="62">
        <f t="shared" si="22"/>
        <v>0</v>
      </c>
    </row>
    <row r="91" spans="1:16" outlineLevel="1">
      <c r="A91" s="63"/>
      <c r="B91" s="56" t="s">
        <v>31</v>
      </c>
      <c r="C91" s="57" t="s">
        <v>18</v>
      </c>
      <c r="D91" s="58">
        <v>25000</v>
      </c>
      <c r="E91" s="64">
        <v>2</v>
      </c>
      <c r="F91" s="90">
        <f>Offerta!F88</f>
        <v>0</v>
      </c>
      <c r="G91" s="56">
        <v>12</v>
      </c>
      <c r="H91" s="56">
        <v>12</v>
      </c>
      <c r="I91" s="56">
        <v>12</v>
      </c>
      <c r="J91" s="56">
        <v>4</v>
      </c>
      <c r="K91" s="61">
        <f t="shared" si="20"/>
        <v>40</v>
      </c>
      <c r="L91" s="58">
        <f t="shared" si="21"/>
        <v>0</v>
      </c>
      <c r="M91" s="58">
        <f t="shared" si="21"/>
        <v>0</v>
      </c>
      <c r="N91" s="58">
        <f t="shared" si="21"/>
        <v>0</v>
      </c>
      <c r="O91" s="58">
        <f t="shared" si="21"/>
        <v>0</v>
      </c>
      <c r="P91" s="62">
        <f t="shared" si="22"/>
        <v>0</v>
      </c>
    </row>
    <row r="92" spans="1:16" outlineLevel="1">
      <c r="A92" s="63"/>
      <c r="B92" s="56" t="s">
        <v>31</v>
      </c>
      <c r="C92" s="57" t="s">
        <v>18</v>
      </c>
      <c r="D92" s="58">
        <v>30000</v>
      </c>
      <c r="E92" s="64">
        <v>3</v>
      </c>
      <c r="F92" s="90">
        <f>Offerta!F89</f>
        <v>0</v>
      </c>
      <c r="G92" s="56">
        <v>12</v>
      </c>
      <c r="H92" s="56">
        <v>12</v>
      </c>
      <c r="I92" s="56">
        <v>12</v>
      </c>
      <c r="J92" s="56">
        <v>4</v>
      </c>
      <c r="K92" s="61">
        <f t="shared" si="20"/>
        <v>40</v>
      </c>
      <c r="L92" s="58">
        <f t="shared" si="21"/>
        <v>0</v>
      </c>
      <c r="M92" s="58">
        <f t="shared" si="21"/>
        <v>0</v>
      </c>
      <c r="N92" s="58">
        <f t="shared" si="21"/>
        <v>0</v>
      </c>
      <c r="O92" s="58">
        <f t="shared" si="21"/>
        <v>0</v>
      </c>
      <c r="P92" s="62">
        <f t="shared" si="22"/>
        <v>0</v>
      </c>
    </row>
    <row r="93" spans="1:16" outlineLevel="1">
      <c r="A93" s="66"/>
      <c r="B93" s="56" t="s">
        <v>32</v>
      </c>
      <c r="C93" s="57" t="s">
        <v>16</v>
      </c>
      <c r="D93" s="58">
        <v>15000</v>
      </c>
      <c r="E93" s="64">
        <v>15</v>
      </c>
      <c r="F93" s="90">
        <f>Offerta!F75</f>
        <v>0</v>
      </c>
      <c r="G93" s="56">
        <v>12</v>
      </c>
      <c r="H93" s="56">
        <v>12</v>
      </c>
      <c r="I93" s="56">
        <v>12</v>
      </c>
      <c r="J93" s="56">
        <v>12</v>
      </c>
      <c r="K93" s="61">
        <f t="shared" si="20"/>
        <v>48</v>
      </c>
      <c r="L93" s="58">
        <f t="shared" si="21"/>
        <v>0</v>
      </c>
      <c r="M93" s="58">
        <f t="shared" si="21"/>
        <v>0</v>
      </c>
      <c r="N93" s="58">
        <f t="shared" si="21"/>
        <v>0</v>
      </c>
      <c r="O93" s="58">
        <f t="shared" si="21"/>
        <v>0</v>
      </c>
      <c r="P93" s="62">
        <f t="shared" si="22"/>
        <v>0</v>
      </c>
    </row>
    <row r="94" spans="1:16">
      <c r="A94" s="67" t="s">
        <v>50</v>
      </c>
      <c r="B94" s="68"/>
      <c r="C94" s="69"/>
      <c r="D94" s="70"/>
      <c r="E94" s="71">
        <f>SUBTOTAL(9,E66:E93)</f>
        <v>130</v>
      </c>
      <c r="F94" s="72"/>
      <c r="G94" s="73"/>
      <c r="H94" s="73"/>
      <c r="I94" s="73"/>
      <c r="J94" s="73"/>
      <c r="K94" s="70"/>
      <c r="L94" s="71">
        <f>SUBTOTAL(9,L65:L93)</f>
        <v>0</v>
      </c>
      <c r="M94" s="71">
        <f t="shared" ref="M94:O94" si="23">SUBTOTAL(9,M65:M93)</f>
        <v>0</v>
      </c>
      <c r="N94" s="71">
        <f t="shared" si="23"/>
        <v>0</v>
      </c>
      <c r="O94" s="71">
        <f t="shared" si="23"/>
        <v>0</v>
      </c>
      <c r="P94" s="74">
        <f>SUBTOTAL(9,P65:P93)</f>
        <v>0</v>
      </c>
    </row>
    <row r="95" spans="1:16" s="54" customFormat="1" outlineLevel="1">
      <c r="A95" s="50" t="s">
        <v>51</v>
      </c>
      <c r="B95" s="51"/>
      <c r="C95" s="52"/>
      <c r="D95" s="53"/>
      <c r="E95" s="52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</row>
    <row r="96" spans="1:16" outlineLevel="1">
      <c r="A96" s="55"/>
      <c r="B96" s="56" t="s">
        <v>34</v>
      </c>
      <c r="C96" s="57" t="s">
        <v>16</v>
      </c>
      <c r="D96" s="58">
        <v>10000</v>
      </c>
      <c r="E96" s="64">
        <v>6</v>
      </c>
      <c r="F96" s="90">
        <f>Offerta!F93</f>
        <v>0</v>
      </c>
      <c r="G96" s="56">
        <v>3</v>
      </c>
      <c r="H96" s="56">
        <v>12</v>
      </c>
      <c r="I96" s="56">
        <v>12</v>
      </c>
      <c r="J96" s="56">
        <v>12</v>
      </c>
      <c r="K96" s="61">
        <f t="shared" ref="K96:K159" si="24">SUM(G96:J96)</f>
        <v>39</v>
      </c>
      <c r="L96" s="58">
        <f t="shared" ref="L96:O127" si="25">$E96*$F96*G96</f>
        <v>0</v>
      </c>
      <c r="M96" s="58">
        <f t="shared" si="25"/>
        <v>0</v>
      </c>
      <c r="N96" s="58">
        <f t="shared" si="25"/>
        <v>0</v>
      </c>
      <c r="O96" s="58">
        <f t="shared" si="25"/>
        <v>0</v>
      </c>
      <c r="P96" s="62">
        <f t="shared" ref="P96:P161" si="26">SUM(L96:O96)</f>
        <v>0</v>
      </c>
    </row>
    <row r="97" spans="1:16" outlineLevel="1">
      <c r="A97" s="63"/>
      <c r="B97" s="56" t="s">
        <v>34</v>
      </c>
      <c r="C97" s="57" t="s">
        <v>16</v>
      </c>
      <c r="D97" s="58">
        <v>15000</v>
      </c>
      <c r="E97" s="64">
        <v>9</v>
      </c>
      <c r="F97" s="90">
        <f>Offerta!F94</f>
        <v>0</v>
      </c>
      <c r="G97" s="56">
        <v>3</v>
      </c>
      <c r="H97" s="56">
        <v>12</v>
      </c>
      <c r="I97" s="56">
        <v>12</v>
      </c>
      <c r="J97" s="56">
        <v>12</v>
      </c>
      <c r="K97" s="61">
        <f t="shared" si="24"/>
        <v>39</v>
      </c>
      <c r="L97" s="58">
        <f t="shared" si="25"/>
        <v>0</v>
      </c>
      <c r="M97" s="58">
        <f t="shared" si="25"/>
        <v>0</v>
      </c>
      <c r="N97" s="58">
        <f t="shared" si="25"/>
        <v>0</v>
      </c>
      <c r="O97" s="58">
        <f t="shared" si="25"/>
        <v>0</v>
      </c>
      <c r="P97" s="62">
        <f t="shared" si="26"/>
        <v>0</v>
      </c>
    </row>
    <row r="98" spans="1:16" outlineLevel="1">
      <c r="A98" s="63"/>
      <c r="B98" s="56" t="s">
        <v>34</v>
      </c>
      <c r="C98" s="57" t="s">
        <v>16</v>
      </c>
      <c r="D98" s="58">
        <v>20000</v>
      </c>
      <c r="E98" s="64">
        <v>3</v>
      </c>
      <c r="F98" s="90">
        <f>Offerta!F95</f>
        <v>0</v>
      </c>
      <c r="G98" s="56">
        <v>3</v>
      </c>
      <c r="H98" s="56">
        <v>12</v>
      </c>
      <c r="I98" s="56">
        <v>12</v>
      </c>
      <c r="J98" s="56">
        <v>12</v>
      </c>
      <c r="K98" s="61">
        <f t="shared" si="24"/>
        <v>39</v>
      </c>
      <c r="L98" s="58">
        <f t="shared" si="25"/>
        <v>0</v>
      </c>
      <c r="M98" s="58">
        <f t="shared" si="25"/>
        <v>0</v>
      </c>
      <c r="N98" s="58">
        <f t="shared" si="25"/>
        <v>0</v>
      </c>
      <c r="O98" s="58">
        <f t="shared" si="25"/>
        <v>0</v>
      </c>
      <c r="P98" s="62">
        <f t="shared" si="26"/>
        <v>0</v>
      </c>
    </row>
    <row r="99" spans="1:16" outlineLevel="1">
      <c r="A99" s="63"/>
      <c r="B99" s="56" t="s">
        <v>34</v>
      </c>
      <c r="C99" s="57" t="s">
        <v>16</v>
      </c>
      <c r="D99" s="58">
        <v>25000</v>
      </c>
      <c r="E99" s="64">
        <v>1</v>
      </c>
      <c r="F99" s="90">
        <f>Offerta!F96</f>
        <v>0</v>
      </c>
      <c r="G99" s="56">
        <v>3</v>
      </c>
      <c r="H99" s="56">
        <v>12</v>
      </c>
      <c r="I99" s="56">
        <v>12</v>
      </c>
      <c r="J99" s="56">
        <v>12</v>
      </c>
      <c r="K99" s="61">
        <f t="shared" si="24"/>
        <v>39</v>
      </c>
      <c r="L99" s="58">
        <f t="shared" si="25"/>
        <v>0</v>
      </c>
      <c r="M99" s="58">
        <f t="shared" si="25"/>
        <v>0</v>
      </c>
      <c r="N99" s="58">
        <f t="shared" si="25"/>
        <v>0</v>
      </c>
      <c r="O99" s="58">
        <f t="shared" si="25"/>
        <v>0</v>
      </c>
      <c r="P99" s="62">
        <f t="shared" si="26"/>
        <v>0</v>
      </c>
    </row>
    <row r="100" spans="1:16" outlineLevel="1">
      <c r="A100" s="63"/>
      <c r="B100" s="56" t="s">
        <v>34</v>
      </c>
      <c r="C100" s="57" t="s">
        <v>16</v>
      </c>
      <c r="D100" s="58">
        <v>30000</v>
      </c>
      <c r="E100" s="64">
        <v>1</v>
      </c>
      <c r="F100" s="90">
        <f>Offerta!F97</f>
        <v>0</v>
      </c>
      <c r="G100" s="56">
        <v>3</v>
      </c>
      <c r="H100" s="56">
        <v>12</v>
      </c>
      <c r="I100" s="56">
        <v>12</v>
      </c>
      <c r="J100" s="56">
        <v>12</v>
      </c>
      <c r="K100" s="61">
        <f t="shared" si="24"/>
        <v>39</v>
      </c>
      <c r="L100" s="58">
        <f t="shared" si="25"/>
        <v>0</v>
      </c>
      <c r="M100" s="58">
        <f t="shared" si="25"/>
        <v>0</v>
      </c>
      <c r="N100" s="58">
        <f t="shared" si="25"/>
        <v>0</v>
      </c>
      <c r="O100" s="58">
        <f t="shared" si="25"/>
        <v>0</v>
      </c>
      <c r="P100" s="62">
        <f t="shared" si="26"/>
        <v>0</v>
      </c>
    </row>
    <row r="101" spans="1:16" outlineLevel="1">
      <c r="A101" s="63"/>
      <c r="B101" s="56" t="s">
        <v>34</v>
      </c>
      <c r="C101" s="57" t="s">
        <v>35</v>
      </c>
      <c r="D101" s="58">
        <v>5000</v>
      </c>
      <c r="E101" s="64">
        <v>4</v>
      </c>
      <c r="F101" s="90">
        <f>Offerta!F109</f>
        <v>0</v>
      </c>
      <c r="G101" s="56">
        <v>3</v>
      </c>
      <c r="H101" s="56">
        <v>12</v>
      </c>
      <c r="I101" s="56">
        <v>12</v>
      </c>
      <c r="J101" s="56">
        <v>12</v>
      </c>
      <c r="K101" s="61">
        <f t="shared" si="24"/>
        <v>39</v>
      </c>
      <c r="L101" s="58">
        <f t="shared" si="25"/>
        <v>0</v>
      </c>
      <c r="M101" s="58">
        <f t="shared" si="25"/>
        <v>0</v>
      </c>
      <c r="N101" s="58">
        <f t="shared" si="25"/>
        <v>0</v>
      </c>
      <c r="O101" s="58">
        <f t="shared" si="25"/>
        <v>0</v>
      </c>
      <c r="P101" s="62">
        <f t="shared" si="26"/>
        <v>0</v>
      </c>
    </row>
    <row r="102" spans="1:16" outlineLevel="1">
      <c r="A102" s="63"/>
      <c r="B102" s="56" t="s">
        <v>34</v>
      </c>
      <c r="C102" s="57" t="s">
        <v>35</v>
      </c>
      <c r="D102" s="58">
        <v>10000</v>
      </c>
      <c r="E102" s="64">
        <v>10</v>
      </c>
      <c r="F102" s="90">
        <f>Offerta!F110</f>
        <v>0</v>
      </c>
      <c r="G102" s="56">
        <v>3</v>
      </c>
      <c r="H102" s="56">
        <v>12</v>
      </c>
      <c r="I102" s="56">
        <v>12</v>
      </c>
      <c r="J102" s="56">
        <v>12</v>
      </c>
      <c r="K102" s="61">
        <f t="shared" si="24"/>
        <v>39</v>
      </c>
      <c r="L102" s="58">
        <f t="shared" si="25"/>
        <v>0</v>
      </c>
      <c r="M102" s="58">
        <f t="shared" si="25"/>
        <v>0</v>
      </c>
      <c r="N102" s="58">
        <f t="shared" si="25"/>
        <v>0</v>
      </c>
      <c r="O102" s="58">
        <f t="shared" si="25"/>
        <v>0</v>
      </c>
      <c r="P102" s="62">
        <f t="shared" si="26"/>
        <v>0</v>
      </c>
    </row>
    <row r="103" spans="1:16" outlineLevel="1">
      <c r="A103" s="63"/>
      <c r="B103" s="56" t="s">
        <v>34</v>
      </c>
      <c r="C103" s="57" t="s">
        <v>22</v>
      </c>
      <c r="D103" s="58">
        <v>5000</v>
      </c>
      <c r="E103" s="64">
        <v>1</v>
      </c>
      <c r="F103" s="90">
        <f>Offerta!F101</f>
        <v>0</v>
      </c>
      <c r="G103" s="56">
        <v>3</v>
      </c>
      <c r="H103" s="56">
        <v>12</v>
      </c>
      <c r="I103" s="56">
        <v>12</v>
      </c>
      <c r="J103" s="56">
        <v>12</v>
      </c>
      <c r="K103" s="61">
        <f t="shared" si="24"/>
        <v>39</v>
      </c>
      <c r="L103" s="58">
        <f t="shared" si="25"/>
        <v>0</v>
      </c>
      <c r="M103" s="58">
        <f t="shared" si="25"/>
        <v>0</v>
      </c>
      <c r="N103" s="58">
        <f t="shared" si="25"/>
        <v>0</v>
      </c>
      <c r="O103" s="58">
        <f t="shared" si="25"/>
        <v>0</v>
      </c>
      <c r="P103" s="62">
        <f t="shared" si="26"/>
        <v>0</v>
      </c>
    </row>
    <row r="104" spans="1:16" outlineLevel="1">
      <c r="A104" s="63"/>
      <c r="B104" s="56" t="s">
        <v>34</v>
      </c>
      <c r="C104" s="57" t="s">
        <v>22</v>
      </c>
      <c r="D104" s="58">
        <v>10000</v>
      </c>
      <c r="E104" s="64">
        <v>2</v>
      </c>
      <c r="F104" s="90">
        <f>Offerta!F102</f>
        <v>0</v>
      </c>
      <c r="G104" s="56">
        <v>3</v>
      </c>
      <c r="H104" s="56">
        <v>12</v>
      </c>
      <c r="I104" s="56">
        <v>12</v>
      </c>
      <c r="J104" s="56">
        <v>12</v>
      </c>
      <c r="K104" s="61">
        <f t="shared" si="24"/>
        <v>39</v>
      </c>
      <c r="L104" s="58">
        <f t="shared" si="25"/>
        <v>0</v>
      </c>
      <c r="M104" s="58">
        <f t="shared" si="25"/>
        <v>0</v>
      </c>
      <c r="N104" s="58">
        <f t="shared" si="25"/>
        <v>0</v>
      </c>
      <c r="O104" s="58">
        <f t="shared" si="25"/>
        <v>0</v>
      </c>
      <c r="P104" s="62">
        <f t="shared" si="26"/>
        <v>0</v>
      </c>
    </row>
    <row r="105" spans="1:16" outlineLevel="1">
      <c r="A105" s="63"/>
      <c r="B105" s="56" t="s">
        <v>34</v>
      </c>
      <c r="C105" s="57" t="s">
        <v>22</v>
      </c>
      <c r="D105" s="58">
        <v>15000</v>
      </c>
      <c r="E105" s="64">
        <v>4</v>
      </c>
      <c r="F105" s="90">
        <f>Offerta!F103</f>
        <v>0</v>
      </c>
      <c r="G105" s="56">
        <v>3</v>
      </c>
      <c r="H105" s="56">
        <v>12</v>
      </c>
      <c r="I105" s="56">
        <v>12</v>
      </c>
      <c r="J105" s="56">
        <v>12</v>
      </c>
      <c r="K105" s="61">
        <f t="shared" si="24"/>
        <v>39</v>
      </c>
      <c r="L105" s="58">
        <f t="shared" si="25"/>
        <v>0</v>
      </c>
      <c r="M105" s="58">
        <f t="shared" si="25"/>
        <v>0</v>
      </c>
      <c r="N105" s="58">
        <f t="shared" si="25"/>
        <v>0</v>
      </c>
      <c r="O105" s="58">
        <f t="shared" si="25"/>
        <v>0</v>
      </c>
      <c r="P105" s="62">
        <f t="shared" si="26"/>
        <v>0</v>
      </c>
    </row>
    <row r="106" spans="1:16" outlineLevel="1">
      <c r="A106" s="63"/>
      <c r="B106" s="56" t="s">
        <v>34</v>
      </c>
      <c r="C106" s="57" t="s">
        <v>22</v>
      </c>
      <c r="D106" s="58">
        <v>20000</v>
      </c>
      <c r="E106" s="64">
        <v>6</v>
      </c>
      <c r="F106" s="90">
        <f>Offerta!F104</f>
        <v>0</v>
      </c>
      <c r="G106" s="56">
        <v>3</v>
      </c>
      <c r="H106" s="56">
        <v>12</v>
      </c>
      <c r="I106" s="56">
        <v>12</v>
      </c>
      <c r="J106" s="56">
        <v>12</v>
      </c>
      <c r="K106" s="61">
        <f t="shared" si="24"/>
        <v>39</v>
      </c>
      <c r="L106" s="58">
        <f t="shared" si="25"/>
        <v>0</v>
      </c>
      <c r="M106" s="58">
        <f t="shared" si="25"/>
        <v>0</v>
      </c>
      <c r="N106" s="58">
        <f t="shared" si="25"/>
        <v>0</v>
      </c>
      <c r="O106" s="58">
        <f t="shared" si="25"/>
        <v>0</v>
      </c>
      <c r="P106" s="62">
        <f t="shared" si="26"/>
        <v>0</v>
      </c>
    </row>
    <row r="107" spans="1:16" outlineLevel="1">
      <c r="A107" s="63"/>
      <c r="B107" s="56" t="s">
        <v>34</v>
      </c>
      <c r="C107" s="57" t="s">
        <v>22</v>
      </c>
      <c r="D107" s="58">
        <v>25000</v>
      </c>
      <c r="E107" s="64">
        <v>1</v>
      </c>
      <c r="F107" s="90">
        <f>Offerta!F105</f>
        <v>0</v>
      </c>
      <c r="G107" s="56">
        <v>3</v>
      </c>
      <c r="H107" s="56">
        <v>12</v>
      </c>
      <c r="I107" s="56">
        <v>12</v>
      </c>
      <c r="J107" s="56">
        <v>12</v>
      </c>
      <c r="K107" s="61">
        <f t="shared" si="24"/>
        <v>39</v>
      </c>
      <c r="L107" s="58">
        <f t="shared" si="25"/>
        <v>0</v>
      </c>
      <c r="M107" s="58">
        <f t="shared" si="25"/>
        <v>0</v>
      </c>
      <c r="N107" s="58">
        <f t="shared" si="25"/>
        <v>0</v>
      </c>
      <c r="O107" s="58">
        <f t="shared" si="25"/>
        <v>0</v>
      </c>
      <c r="P107" s="62">
        <f t="shared" si="26"/>
        <v>0</v>
      </c>
    </row>
    <row r="108" spans="1:16" outlineLevel="1">
      <c r="A108" s="63"/>
      <c r="B108" s="56" t="s">
        <v>36</v>
      </c>
      <c r="C108" s="57" t="s">
        <v>16</v>
      </c>
      <c r="D108" s="58">
        <v>20000</v>
      </c>
      <c r="E108" s="64">
        <v>1</v>
      </c>
      <c r="F108" s="90">
        <f>Offerta!F95</f>
        <v>0</v>
      </c>
      <c r="G108" s="56">
        <v>0</v>
      </c>
      <c r="H108" s="56">
        <v>11</v>
      </c>
      <c r="I108" s="56">
        <v>12</v>
      </c>
      <c r="J108" s="56">
        <v>12</v>
      </c>
      <c r="K108" s="61">
        <f t="shared" si="24"/>
        <v>35</v>
      </c>
      <c r="L108" s="58">
        <f t="shared" si="25"/>
        <v>0</v>
      </c>
      <c r="M108" s="58">
        <f t="shared" si="25"/>
        <v>0</v>
      </c>
      <c r="N108" s="58">
        <f t="shared" si="25"/>
        <v>0</v>
      </c>
      <c r="O108" s="58">
        <f t="shared" si="25"/>
        <v>0</v>
      </c>
      <c r="P108" s="62">
        <f t="shared" si="26"/>
        <v>0</v>
      </c>
    </row>
    <row r="109" spans="1:16" outlineLevel="1">
      <c r="A109" s="63"/>
      <c r="B109" s="56" t="s">
        <v>36</v>
      </c>
      <c r="C109" s="57" t="s">
        <v>16</v>
      </c>
      <c r="D109" s="58">
        <v>25000</v>
      </c>
      <c r="E109" s="64">
        <v>1</v>
      </c>
      <c r="F109" s="90">
        <f>Offerta!F96</f>
        <v>0</v>
      </c>
      <c r="G109" s="56">
        <v>0</v>
      </c>
      <c r="H109" s="56">
        <v>11</v>
      </c>
      <c r="I109" s="56">
        <v>12</v>
      </c>
      <c r="J109" s="56">
        <v>12</v>
      </c>
      <c r="K109" s="61">
        <f t="shared" si="24"/>
        <v>35</v>
      </c>
      <c r="L109" s="58">
        <f t="shared" si="25"/>
        <v>0</v>
      </c>
      <c r="M109" s="58">
        <f t="shared" si="25"/>
        <v>0</v>
      </c>
      <c r="N109" s="58">
        <f t="shared" si="25"/>
        <v>0</v>
      </c>
      <c r="O109" s="58">
        <f t="shared" si="25"/>
        <v>0</v>
      </c>
      <c r="P109" s="62">
        <f t="shared" si="26"/>
        <v>0</v>
      </c>
    </row>
    <row r="110" spans="1:16" outlineLevel="1">
      <c r="A110" s="63"/>
      <c r="B110" s="56" t="s">
        <v>37</v>
      </c>
      <c r="C110" s="57" t="s">
        <v>16</v>
      </c>
      <c r="D110" s="58">
        <v>5000</v>
      </c>
      <c r="E110" s="64">
        <v>1</v>
      </c>
      <c r="F110" s="90">
        <f>Offerta!F92</f>
        <v>0</v>
      </c>
      <c r="G110" s="56">
        <v>0</v>
      </c>
      <c r="H110" s="56">
        <v>0</v>
      </c>
      <c r="I110" s="56">
        <v>0</v>
      </c>
      <c r="J110" s="56">
        <v>8</v>
      </c>
      <c r="K110" s="61">
        <f t="shared" si="24"/>
        <v>8</v>
      </c>
      <c r="L110" s="58">
        <f t="shared" si="25"/>
        <v>0</v>
      </c>
      <c r="M110" s="58">
        <f t="shared" si="25"/>
        <v>0</v>
      </c>
      <c r="N110" s="58">
        <f t="shared" si="25"/>
        <v>0</v>
      </c>
      <c r="O110" s="58">
        <f t="shared" si="25"/>
        <v>0</v>
      </c>
      <c r="P110" s="62">
        <f>SUM(L110:O110)</f>
        <v>0</v>
      </c>
    </row>
    <row r="111" spans="1:16" outlineLevel="1">
      <c r="A111" s="63"/>
      <c r="B111" s="56" t="s">
        <v>37</v>
      </c>
      <c r="C111" s="57" t="s">
        <v>16</v>
      </c>
      <c r="D111" s="58">
        <v>10000</v>
      </c>
      <c r="E111" s="64">
        <v>9</v>
      </c>
      <c r="F111" s="90">
        <f>Offerta!F93</f>
        <v>0</v>
      </c>
      <c r="G111" s="56">
        <v>0</v>
      </c>
      <c r="H111" s="56">
        <v>0</v>
      </c>
      <c r="I111" s="56">
        <v>0</v>
      </c>
      <c r="J111" s="56">
        <v>8</v>
      </c>
      <c r="K111" s="61">
        <f t="shared" si="24"/>
        <v>8</v>
      </c>
      <c r="L111" s="58">
        <f t="shared" si="25"/>
        <v>0</v>
      </c>
      <c r="M111" s="58">
        <f t="shared" si="25"/>
        <v>0</v>
      </c>
      <c r="N111" s="58">
        <f t="shared" si="25"/>
        <v>0</v>
      </c>
      <c r="O111" s="58">
        <f t="shared" si="25"/>
        <v>0</v>
      </c>
      <c r="P111" s="62">
        <f>SUM(L111:O111)</f>
        <v>0</v>
      </c>
    </row>
    <row r="112" spans="1:16" outlineLevel="1">
      <c r="A112" s="63"/>
      <c r="B112" s="56" t="s">
        <v>37</v>
      </c>
      <c r="C112" s="57" t="s">
        <v>16</v>
      </c>
      <c r="D112" s="58">
        <v>15000</v>
      </c>
      <c r="E112" s="64">
        <v>15</v>
      </c>
      <c r="F112" s="90">
        <f>Offerta!F94</f>
        <v>0</v>
      </c>
      <c r="G112" s="56">
        <v>0</v>
      </c>
      <c r="H112" s="56">
        <v>0</v>
      </c>
      <c r="I112" s="56">
        <v>0</v>
      </c>
      <c r="J112" s="56">
        <v>8</v>
      </c>
      <c r="K112" s="61">
        <f t="shared" si="24"/>
        <v>8</v>
      </c>
      <c r="L112" s="58">
        <f t="shared" si="25"/>
        <v>0</v>
      </c>
      <c r="M112" s="58">
        <f t="shared" si="25"/>
        <v>0</v>
      </c>
      <c r="N112" s="58">
        <f t="shared" si="25"/>
        <v>0</v>
      </c>
      <c r="O112" s="58">
        <f t="shared" si="25"/>
        <v>0</v>
      </c>
      <c r="P112" s="62">
        <f>SUM(L112:O112)</f>
        <v>0</v>
      </c>
    </row>
    <row r="113" spans="1:16" outlineLevel="1">
      <c r="A113" s="63"/>
      <c r="B113" s="56" t="s">
        <v>37</v>
      </c>
      <c r="C113" s="57" t="s">
        <v>16</v>
      </c>
      <c r="D113" s="58">
        <v>20000</v>
      </c>
      <c r="E113" s="64">
        <v>4</v>
      </c>
      <c r="F113" s="90">
        <f>Offerta!F95</f>
        <v>0</v>
      </c>
      <c r="G113" s="56">
        <v>0</v>
      </c>
      <c r="H113" s="56">
        <v>0</v>
      </c>
      <c r="I113" s="56">
        <v>0</v>
      </c>
      <c r="J113" s="56">
        <v>8</v>
      </c>
      <c r="K113" s="61">
        <f t="shared" si="24"/>
        <v>8</v>
      </c>
      <c r="L113" s="58">
        <f t="shared" si="25"/>
        <v>0</v>
      </c>
      <c r="M113" s="58">
        <f t="shared" si="25"/>
        <v>0</v>
      </c>
      <c r="N113" s="58">
        <f t="shared" si="25"/>
        <v>0</v>
      </c>
      <c r="O113" s="58">
        <f t="shared" si="25"/>
        <v>0</v>
      </c>
      <c r="P113" s="62">
        <f t="shared" si="26"/>
        <v>0</v>
      </c>
    </row>
    <row r="114" spans="1:16" outlineLevel="1">
      <c r="A114" s="63"/>
      <c r="B114" s="56" t="s">
        <v>37</v>
      </c>
      <c r="C114" s="57" t="s">
        <v>35</v>
      </c>
      <c r="D114" s="58">
        <v>5000</v>
      </c>
      <c r="E114" s="64">
        <v>7</v>
      </c>
      <c r="F114" s="90">
        <f>Offerta!F109</f>
        <v>0</v>
      </c>
      <c r="G114" s="56">
        <v>0</v>
      </c>
      <c r="H114" s="56">
        <v>0</v>
      </c>
      <c r="I114" s="56">
        <v>0</v>
      </c>
      <c r="J114" s="56">
        <v>8</v>
      </c>
      <c r="K114" s="61">
        <f t="shared" si="24"/>
        <v>8</v>
      </c>
      <c r="L114" s="58">
        <f t="shared" si="25"/>
        <v>0</v>
      </c>
      <c r="M114" s="58">
        <f t="shared" si="25"/>
        <v>0</v>
      </c>
      <c r="N114" s="58">
        <f t="shared" si="25"/>
        <v>0</v>
      </c>
      <c r="O114" s="58">
        <f t="shared" si="25"/>
        <v>0</v>
      </c>
      <c r="P114" s="62">
        <f t="shared" si="26"/>
        <v>0</v>
      </c>
    </row>
    <row r="115" spans="1:16" outlineLevel="1">
      <c r="A115" s="63"/>
      <c r="B115" s="56" t="s">
        <v>37</v>
      </c>
      <c r="C115" s="57" t="s">
        <v>35</v>
      </c>
      <c r="D115" s="58">
        <v>10000</v>
      </c>
      <c r="E115" s="64">
        <v>4</v>
      </c>
      <c r="F115" s="90">
        <f>Offerta!F110</f>
        <v>0</v>
      </c>
      <c r="G115" s="56">
        <v>0</v>
      </c>
      <c r="H115" s="56">
        <v>0</v>
      </c>
      <c r="I115" s="56">
        <v>0</v>
      </c>
      <c r="J115" s="56">
        <v>8</v>
      </c>
      <c r="K115" s="61">
        <f t="shared" si="24"/>
        <v>8</v>
      </c>
      <c r="L115" s="58">
        <f t="shared" si="25"/>
        <v>0</v>
      </c>
      <c r="M115" s="58">
        <f t="shared" si="25"/>
        <v>0</v>
      </c>
      <c r="N115" s="58">
        <f t="shared" si="25"/>
        <v>0</v>
      </c>
      <c r="O115" s="58">
        <f t="shared" si="25"/>
        <v>0</v>
      </c>
      <c r="P115" s="62">
        <f t="shared" si="26"/>
        <v>0</v>
      </c>
    </row>
    <row r="116" spans="1:16" outlineLevel="1">
      <c r="A116" s="63"/>
      <c r="B116" s="56" t="s">
        <v>37</v>
      </c>
      <c r="C116" s="57" t="s">
        <v>22</v>
      </c>
      <c r="D116" s="58">
        <v>10000</v>
      </c>
      <c r="E116" s="64">
        <v>1</v>
      </c>
      <c r="F116" s="90">
        <f>Offerta!F102</f>
        <v>0</v>
      </c>
      <c r="G116" s="56">
        <v>0</v>
      </c>
      <c r="H116" s="56">
        <v>0</v>
      </c>
      <c r="I116" s="56">
        <v>0</v>
      </c>
      <c r="J116" s="56">
        <v>8</v>
      </c>
      <c r="K116" s="61">
        <f t="shared" si="24"/>
        <v>8</v>
      </c>
      <c r="L116" s="58">
        <f t="shared" si="25"/>
        <v>0</v>
      </c>
      <c r="M116" s="58">
        <f t="shared" si="25"/>
        <v>0</v>
      </c>
      <c r="N116" s="58">
        <f t="shared" si="25"/>
        <v>0</v>
      </c>
      <c r="O116" s="58">
        <f t="shared" si="25"/>
        <v>0</v>
      </c>
      <c r="P116" s="62">
        <f t="shared" si="26"/>
        <v>0</v>
      </c>
    </row>
    <row r="117" spans="1:16" outlineLevel="1">
      <c r="A117" s="63"/>
      <c r="B117" s="56" t="s">
        <v>37</v>
      </c>
      <c r="C117" s="57" t="s">
        <v>22</v>
      </c>
      <c r="D117" s="58">
        <v>15000</v>
      </c>
      <c r="E117" s="64">
        <v>1</v>
      </c>
      <c r="F117" s="90">
        <f>Offerta!F103</f>
        <v>0</v>
      </c>
      <c r="G117" s="56">
        <v>0</v>
      </c>
      <c r="H117" s="56">
        <v>0</v>
      </c>
      <c r="I117" s="56">
        <v>0</v>
      </c>
      <c r="J117" s="56">
        <v>8</v>
      </c>
      <c r="K117" s="61">
        <f t="shared" si="24"/>
        <v>8</v>
      </c>
      <c r="L117" s="58">
        <f t="shared" si="25"/>
        <v>0</v>
      </c>
      <c r="M117" s="58">
        <f t="shared" si="25"/>
        <v>0</v>
      </c>
      <c r="N117" s="58">
        <f t="shared" si="25"/>
        <v>0</v>
      </c>
      <c r="O117" s="58">
        <f t="shared" si="25"/>
        <v>0</v>
      </c>
      <c r="P117" s="62">
        <f t="shared" si="26"/>
        <v>0</v>
      </c>
    </row>
    <row r="118" spans="1:16" outlineLevel="1">
      <c r="A118" s="63"/>
      <c r="B118" s="56" t="s">
        <v>37</v>
      </c>
      <c r="C118" s="57" t="s">
        <v>22</v>
      </c>
      <c r="D118" s="58">
        <v>20000</v>
      </c>
      <c r="E118" s="64">
        <v>8</v>
      </c>
      <c r="F118" s="90">
        <f>Offerta!F104</f>
        <v>0</v>
      </c>
      <c r="G118" s="56">
        <v>0</v>
      </c>
      <c r="H118" s="56">
        <v>0</v>
      </c>
      <c r="I118" s="56">
        <v>0</v>
      </c>
      <c r="J118" s="56">
        <v>8</v>
      </c>
      <c r="K118" s="61">
        <f t="shared" si="24"/>
        <v>8</v>
      </c>
      <c r="L118" s="58">
        <f t="shared" si="25"/>
        <v>0</v>
      </c>
      <c r="M118" s="58">
        <f t="shared" si="25"/>
        <v>0</v>
      </c>
      <c r="N118" s="58">
        <f t="shared" si="25"/>
        <v>0</v>
      </c>
      <c r="O118" s="58">
        <f t="shared" si="25"/>
        <v>0</v>
      </c>
      <c r="P118" s="62">
        <f t="shared" si="26"/>
        <v>0</v>
      </c>
    </row>
    <row r="119" spans="1:16" outlineLevel="1">
      <c r="A119" s="63"/>
      <c r="B119" s="56" t="s">
        <v>37</v>
      </c>
      <c r="C119" s="57" t="s">
        <v>22</v>
      </c>
      <c r="D119" s="58">
        <v>25000</v>
      </c>
      <c r="E119" s="64">
        <v>3</v>
      </c>
      <c r="F119" s="90">
        <f>Offerta!F105</f>
        <v>0</v>
      </c>
      <c r="G119" s="56">
        <v>0</v>
      </c>
      <c r="H119" s="56">
        <v>0</v>
      </c>
      <c r="I119" s="56">
        <v>0</v>
      </c>
      <c r="J119" s="56">
        <v>8</v>
      </c>
      <c r="K119" s="61">
        <f t="shared" si="24"/>
        <v>8</v>
      </c>
      <c r="L119" s="58">
        <f t="shared" si="25"/>
        <v>0</v>
      </c>
      <c r="M119" s="58">
        <f t="shared" si="25"/>
        <v>0</v>
      </c>
      <c r="N119" s="58">
        <f t="shared" si="25"/>
        <v>0</v>
      </c>
      <c r="O119" s="58">
        <f t="shared" si="25"/>
        <v>0</v>
      </c>
      <c r="P119" s="62">
        <f t="shared" si="26"/>
        <v>0</v>
      </c>
    </row>
    <row r="120" spans="1:16" outlineLevel="1">
      <c r="A120" s="63"/>
      <c r="B120" s="56" t="s">
        <v>37</v>
      </c>
      <c r="C120" s="57" t="s">
        <v>18</v>
      </c>
      <c r="D120" s="58">
        <v>5000</v>
      </c>
      <c r="E120" s="64">
        <v>1</v>
      </c>
      <c r="F120" s="90">
        <f>Offerta!F113</f>
        <v>0</v>
      </c>
      <c r="G120" s="56">
        <v>0</v>
      </c>
      <c r="H120" s="56">
        <v>0</v>
      </c>
      <c r="I120" s="56">
        <v>0</v>
      </c>
      <c r="J120" s="56">
        <v>8</v>
      </c>
      <c r="K120" s="61">
        <f t="shared" si="24"/>
        <v>8</v>
      </c>
      <c r="L120" s="58">
        <f t="shared" si="25"/>
        <v>0</v>
      </c>
      <c r="M120" s="58">
        <f t="shared" si="25"/>
        <v>0</v>
      </c>
      <c r="N120" s="58">
        <f t="shared" si="25"/>
        <v>0</v>
      </c>
      <c r="O120" s="58">
        <f t="shared" si="25"/>
        <v>0</v>
      </c>
      <c r="P120" s="62">
        <f t="shared" si="26"/>
        <v>0</v>
      </c>
    </row>
    <row r="121" spans="1:16" outlineLevel="1">
      <c r="A121" s="63"/>
      <c r="B121" s="56" t="s">
        <v>37</v>
      </c>
      <c r="C121" s="57" t="s">
        <v>18</v>
      </c>
      <c r="D121" s="58">
        <v>10000</v>
      </c>
      <c r="E121" s="64">
        <v>2</v>
      </c>
      <c r="F121" s="90">
        <f>Offerta!F114</f>
        <v>0</v>
      </c>
      <c r="G121" s="56">
        <v>0</v>
      </c>
      <c r="H121" s="56">
        <v>0</v>
      </c>
      <c r="I121" s="56">
        <v>0</v>
      </c>
      <c r="J121" s="56">
        <v>8</v>
      </c>
      <c r="K121" s="61">
        <f t="shared" si="24"/>
        <v>8</v>
      </c>
      <c r="L121" s="58">
        <f t="shared" si="25"/>
        <v>0</v>
      </c>
      <c r="M121" s="58">
        <f t="shared" si="25"/>
        <v>0</v>
      </c>
      <c r="N121" s="58">
        <f t="shared" si="25"/>
        <v>0</v>
      </c>
      <c r="O121" s="58">
        <f t="shared" si="25"/>
        <v>0</v>
      </c>
      <c r="P121" s="62">
        <f t="shared" si="26"/>
        <v>0</v>
      </c>
    </row>
    <row r="122" spans="1:16" outlineLevel="1">
      <c r="A122" s="63"/>
      <c r="B122" s="56" t="s">
        <v>37</v>
      </c>
      <c r="C122" s="57" t="s">
        <v>18</v>
      </c>
      <c r="D122" s="58">
        <v>15000</v>
      </c>
      <c r="E122" s="64">
        <v>1</v>
      </c>
      <c r="F122" s="90">
        <f>Offerta!F115</f>
        <v>0</v>
      </c>
      <c r="G122" s="56">
        <v>0</v>
      </c>
      <c r="H122" s="56">
        <v>0</v>
      </c>
      <c r="I122" s="56">
        <v>0</v>
      </c>
      <c r="J122" s="56">
        <v>8</v>
      </c>
      <c r="K122" s="61">
        <f t="shared" si="24"/>
        <v>8</v>
      </c>
      <c r="L122" s="58">
        <f t="shared" si="25"/>
        <v>0</v>
      </c>
      <c r="M122" s="58">
        <f t="shared" si="25"/>
        <v>0</v>
      </c>
      <c r="N122" s="58">
        <f t="shared" si="25"/>
        <v>0</v>
      </c>
      <c r="O122" s="58">
        <f t="shared" si="25"/>
        <v>0</v>
      </c>
      <c r="P122" s="62">
        <f t="shared" si="26"/>
        <v>0</v>
      </c>
    </row>
    <row r="123" spans="1:16" outlineLevel="1">
      <c r="A123" s="63"/>
      <c r="B123" s="56" t="s">
        <v>37</v>
      </c>
      <c r="C123" s="57" t="s">
        <v>18</v>
      </c>
      <c r="D123" s="58">
        <v>20000</v>
      </c>
      <c r="E123" s="64">
        <v>2</v>
      </c>
      <c r="F123" s="90">
        <f>Offerta!F116</f>
        <v>0</v>
      </c>
      <c r="G123" s="56">
        <v>0</v>
      </c>
      <c r="H123" s="56">
        <v>0</v>
      </c>
      <c r="I123" s="56">
        <v>0</v>
      </c>
      <c r="J123" s="56">
        <v>8</v>
      </c>
      <c r="K123" s="61">
        <f t="shared" si="24"/>
        <v>8</v>
      </c>
      <c r="L123" s="58">
        <f t="shared" si="25"/>
        <v>0</v>
      </c>
      <c r="M123" s="58">
        <f t="shared" si="25"/>
        <v>0</v>
      </c>
      <c r="N123" s="58">
        <f t="shared" si="25"/>
        <v>0</v>
      </c>
      <c r="O123" s="58">
        <f t="shared" si="25"/>
        <v>0</v>
      </c>
      <c r="P123" s="62">
        <f t="shared" si="26"/>
        <v>0</v>
      </c>
    </row>
    <row r="124" spans="1:16" outlineLevel="1">
      <c r="A124" s="63"/>
      <c r="B124" s="56" t="s">
        <v>37</v>
      </c>
      <c r="C124" s="57" t="s">
        <v>18</v>
      </c>
      <c r="D124" s="58">
        <v>25000</v>
      </c>
      <c r="E124" s="64">
        <v>2</v>
      </c>
      <c r="F124" s="90">
        <f>Offerta!F117</f>
        <v>0</v>
      </c>
      <c r="G124" s="56">
        <v>0</v>
      </c>
      <c r="H124" s="56">
        <v>0</v>
      </c>
      <c r="I124" s="56">
        <v>0</v>
      </c>
      <c r="J124" s="56">
        <v>8</v>
      </c>
      <c r="K124" s="61">
        <f t="shared" si="24"/>
        <v>8</v>
      </c>
      <c r="L124" s="58">
        <f t="shared" si="25"/>
        <v>0</v>
      </c>
      <c r="M124" s="58">
        <f t="shared" si="25"/>
        <v>0</v>
      </c>
      <c r="N124" s="58">
        <f t="shared" si="25"/>
        <v>0</v>
      </c>
      <c r="O124" s="58">
        <f t="shared" si="25"/>
        <v>0</v>
      </c>
      <c r="P124" s="62">
        <f t="shared" si="26"/>
        <v>0</v>
      </c>
    </row>
    <row r="125" spans="1:16" outlineLevel="1">
      <c r="A125" s="63"/>
      <c r="B125" s="56" t="s">
        <v>37</v>
      </c>
      <c r="C125" s="57" t="s">
        <v>18</v>
      </c>
      <c r="D125" s="58">
        <v>30000</v>
      </c>
      <c r="E125" s="64">
        <v>3</v>
      </c>
      <c r="F125" s="90">
        <f>Offerta!F118</f>
        <v>0</v>
      </c>
      <c r="G125" s="56">
        <v>0</v>
      </c>
      <c r="H125" s="56">
        <v>0</v>
      </c>
      <c r="I125" s="56">
        <v>0</v>
      </c>
      <c r="J125" s="56">
        <v>8</v>
      </c>
      <c r="K125" s="61">
        <f>SUM(G125:J125)</f>
        <v>8</v>
      </c>
      <c r="L125" s="58">
        <f t="shared" si="25"/>
        <v>0</v>
      </c>
      <c r="M125" s="58">
        <f t="shared" si="25"/>
        <v>0</v>
      </c>
      <c r="N125" s="58">
        <f t="shared" si="25"/>
        <v>0</v>
      </c>
      <c r="O125" s="58">
        <f t="shared" si="25"/>
        <v>0</v>
      </c>
      <c r="P125" s="62">
        <f t="shared" si="26"/>
        <v>0</v>
      </c>
    </row>
    <row r="126" spans="1:16" outlineLevel="1">
      <c r="A126" s="63"/>
      <c r="B126" s="56" t="s">
        <v>37</v>
      </c>
      <c r="C126" s="57" t="s">
        <v>24</v>
      </c>
      <c r="D126" s="58">
        <v>10000</v>
      </c>
      <c r="E126" s="64">
        <v>1</v>
      </c>
      <c r="F126" s="90">
        <f>Offerta!F112</f>
        <v>0</v>
      </c>
      <c r="G126" s="56">
        <v>0</v>
      </c>
      <c r="H126" s="56">
        <v>0</v>
      </c>
      <c r="I126" s="56">
        <v>0</v>
      </c>
      <c r="J126" s="56">
        <v>8</v>
      </c>
      <c r="K126" s="61">
        <f>SUM(G126:J126)</f>
        <v>8</v>
      </c>
      <c r="L126" s="58">
        <f t="shared" si="25"/>
        <v>0</v>
      </c>
      <c r="M126" s="58">
        <f t="shared" si="25"/>
        <v>0</v>
      </c>
      <c r="N126" s="58">
        <f t="shared" si="25"/>
        <v>0</v>
      </c>
      <c r="O126" s="58">
        <f t="shared" si="25"/>
        <v>0</v>
      </c>
      <c r="P126" s="62">
        <f t="shared" si="26"/>
        <v>0</v>
      </c>
    </row>
    <row r="127" spans="1:16" outlineLevel="1">
      <c r="A127" s="63"/>
      <c r="B127" s="56" t="s">
        <v>38</v>
      </c>
      <c r="C127" s="57" t="s">
        <v>16</v>
      </c>
      <c r="D127" s="58">
        <v>15000</v>
      </c>
      <c r="E127" s="59">
        <v>15</v>
      </c>
      <c r="F127" s="90">
        <f>Offerta!F94</f>
        <v>0</v>
      </c>
      <c r="G127" s="75">
        <v>0</v>
      </c>
      <c r="H127" s="75">
        <v>0</v>
      </c>
      <c r="I127" s="75">
        <v>0</v>
      </c>
      <c r="J127" s="75">
        <v>0</v>
      </c>
      <c r="K127" s="61">
        <f>SUM(G127:J127)</f>
        <v>0</v>
      </c>
      <c r="L127" s="58">
        <f t="shared" si="25"/>
        <v>0</v>
      </c>
      <c r="M127" s="58">
        <f t="shared" si="25"/>
        <v>0</v>
      </c>
      <c r="N127" s="58">
        <f t="shared" si="25"/>
        <v>0</v>
      </c>
      <c r="O127" s="58">
        <f t="shared" si="25"/>
        <v>0</v>
      </c>
      <c r="P127" s="62">
        <f t="shared" si="26"/>
        <v>0</v>
      </c>
    </row>
    <row r="128" spans="1:16" outlineLevel="1">
      <c r="A128" s="63"/>
      <c r="B128" s="56" t="s">
        <v>39</v>
      </c>
      <c r="C128" s="57" t="s">
        <v>16</v>
      </c>
      <c r="D128" s="58">
        <v>5000</v>
      </c>
      <c r="E128" s="59">
        <v>17</v>
      </c>
      <c r="F128" s="90">
        <f>Offerta!F92</f>
        <v>0</v>
      </c>
      <c r="G128" s="76">
        <f t="shared" ref="G128:G133" si="27">12-G4</f>
        <v>12</v>
      </c>
      <c r="H128" s="75">
        <v>12</v>
      </c>
      <c r="I128" s="75">
        <v>12</v>
      </c>
      <c r="J128" s="75">
        <v>12</v>
      </c>
      <c r="K128" s="61">
        <f t="shared" si="24"/>
        <v>48</v>
      </c>
      <c r="L128" s="58">
        <f t="shared" ref="L128:O159" si="28">$E128*$F128*G128</f>
        <v>0</v>
      </c>
      <c r="M128" s="58">
        <f t="shared" si="28"/>
        <v>0</v>
      </c>
      <c r="N128" s="58">
        <f t="shared" si="28"/>
        <v>0</v>
      </c>
      <c r="O128" s="58">
        <f t="shared" si="28"/>
        <v>0</v>
      </c>
      <c r="P128" s="62">
        <f t="shared" si="26"/>
        <v>0</v>
      </c>
    </row>
    <row r="129" spans="1:16" outlineLevel="1">
      <c r="A129" s="63"/>
      <c r="B129" s="56" t="s">
        <v>39</v>
      </c>
      <c r="C129" s="57" t="s">
        <v>16</v>
      </c>
      <c r="D129" s="58">
        <v>10000</v>
      </c>
      <c r="E129" s="59">
        <v>20</v>
      </c>
      <c r="F129" s="90">
        <f>Offerta!F93</f>
        <v>0</v>
      </c>
      <c r="G129" s="76">
        <f t="shared" si="27"/>
        <v>12</v>
      </c>
      <c r="H129" s="75">
        <v>12</v>
      </c>
      <c r="I129" s="75">
        <v>12</v>
      </c>
      <c r="J129" s="75">
        <v>12</v>
      </c>
      <c r="K129" s="61">
        <f t="shared" si="24"/>
        <v>48</v>
      </c>
      <c r="L129" s="58">
        <f t="shared" si="28"/>
        <v>0</v>
      </c>
      <c r="M129" s="58">
        <f t="shared" si="28"/>
        <v>0</v>
      </c>
      <c r="N129" s="58">
        <f t="shared" si="28"/>
        <v>0</v>
      </c>
      <c r="O129" s="58">
        <f t="shared" si="28"/>
        <v>0</v>
      </c>
      <c r="P129" s="62">
        <f t="shared" si="26"/>
        <v>0</v>
      </c>
    </row>
    <row r="130" spans="1:16" outlineLevel="1">
      <c r="A130" s="63"/>
      <c r="B130" s="56" t="s">
        <v>39</v>
      </c>
      <c r="C130" s="57" t="s">
        <v>16</v>
      </c>
      <c r="D130" s="58">
        <v>15000</v>
      </c>
      <c r="E130" s="59">
        <v>4</v>
      </c>
      <c r="F130" s="90">
        <f>Offerta!F94</f>
        <v>0</v>
      </c>
      <c r="G130" s="76">
        <f t="shared" si="27"/>
        <v>12</v>
      </c>
      <c r="H130" s="75">
        <v>12</v>
      </c>
      <c r="I130" s="75">
        <v>12</v>
      </c>
      <c r="J130" s="75">
        <v>12</v>
      </c>
      <c r="K130" s="61">
        <f t="shared" si="24"/>
        <v>48</v>
      </c>
      <c r="L130" s="58">
        <f t="shared" si="28"/>
        <v>0</v>
      </c>
      <c r="M130" s="58">
        <f t="shared" si="28"/>
        <v>0</v>
      </c>
      <c r="N130" s="58">
        <f t="shared" si="28"/>
        <v>0</v>
      </c>
      <c r="O130" s="58">
        <f t="shared" si="28"/>
        <v>0</v>
      </c>
      <c r="P130" s="62">
        <f t="shared" si="26"/>
        <v>0</v>
      </c>
    </row>
    <row r="131" spans="1:16" outlineLevel="1">
      <c r="A131" s="63"/>
      <c r="B131" s="56" t="s">
        <v>39</v>
      </c>
      <c r="C131" s="57" t="s">
        <v>16</v>
      </c>
      <c r="D131" s="58">
        <v>20000</v>
      </c>
      <c r="E131" s="59">
        <v>2</v>
      </c>
      <c r="F131" s="90">
        <f>Offerta!F95</f>
        <v>0</v>
      </c>
      <c r="G131" s="76">
        <f t="shared" si="27"/>
        <v>12</v>
      </c>
      <c r="H131" s="75">
        <v>12</v>
      </c>
      <c r="I131" s="75">
        <v>12</v>
      </c>
      <c r="J131" s="75">
        <v>12</v>
      </c>
      <c r="K131" s="61">
        <f t="shared" si="24"/>
        <v>48</v>
      </c>
      <c r="L131" s="58">
        <f t="shared" si="28"/>
        <v>0</v>
      </c>
      <c r="M131" s="58">
        <f t="shared" si="28"/>
        <v>0</v>
      </c>
      <c r="N131" s="58">
        <f t="shared" si="28"/>
        <v>0</v>
      </c>
      <c r="O131" s="58">
        <f t="shared" si="28"/>
        <v>0</v>
      </c>
      <c r="P131" s="62">
        <f t="shared" si="26"/>
        <v>0</v>
      </c>
    </row>
    <row r="132" spans="1:16" outlineLevel="1">
      <c r="A132" s="63"/>
      <c r="B132" s="56" t="s">
        <v>39</v>
      </c>
      <c r="C132" s="57" t="s">
        <v>16</v>
      </c>
      <c r="D132" s="58">
        <v>30000</v>
      </c>
      <c r="E132" s="59">
        <v>1</v>
      </c>
      <c r="F132" s="90">
        <f>Offerta!F97</f>
        <v>0</v>
      </c>
      <c r="G132" s="76">
        <f t="shared" si="27"/>
        <v>12</v>
      </c>
      <c r="H132" s="75">
        <v>12</v>
      </c>
      <c r="I132" s="75">
        <v>12</v>
      </c>
      <c r="J132" s="75">
        <v>12</v>
      </c>
      <c r="K132" s="61">
        <f t="shared" si="24"/>
        <v>48</v>
      </c>
      <c r="L132" s="58">
        <f t="shared" si="28"/>
        <v>0</v>
      </c>
      <c r="M132" s="58">
        <f t="shared" si="28"/>
        <v>0</v>
      </c>
      <c r="N132" s="58">
        <f t="shared" si="28"/>
        <v>0</v>
      </c>
      <c r="O132" s="58">
        <f t="shared" si="28"/>
        <v>0</v>
      </c>
      <c r="P132" s="62">
        <f t="shared" si="26"/>
        <v>0</v>
      </c>
    </row>
    <row r="133" spans="1:16" outlineLevel="1">
      <c r="A133" s="63"/>
      <c r="B133" s="56" t="s">
        <v>39</v>
      </c>
      <c r="C133" s="57" t="s">
        <v>17</v>
      </c>
      <c r="D133" s="58">
        <v>10000</v>
      </c>
      <c r="E133" s="59">
        <v>2</v>
      </c>
      <c r="F133" s="90">
        <f>Offerta!F98</f>
        <v>0</v>
      </c>
      <c r="G133" s="76">
        <f t="shared" si="27"/>
        <v>12</v>
      </c>
      <c r="H133" s="75">
        <v>12</v>
      </c>
      <c r="I133" s="75">
        <v>12</v>
      </c>
      <c r="J133" s="75">
        <v>12</v>
      </c>
      <c r="K133" s="61">
        <f t="shared" si="24"/>
        <v>48</v>
      </c>
      <c r="L133" s="58">
        <f t="shared" si="28"/>
        <v>0</v>
      </c>
      <c r="M133" s="58">
        <f t="shared" si="28"/>
        <v>0</v>
      </c>
      <c r="N133" s="58">
        <f t="shared" si="28"/>
        <v>0</v>
      </c>
      <c r="O133" s="58">
        <f t="shared" si="28"/>
        <v>0</v>
      </c>
      <c r="P133" s="62">
        <f t="shared" si="26"/>
        <v>0</v>
      </c>
    </row>
    <row r="134" spans="1:16" outlineLevel="1">
      <c r="A134" s="63"/>
      <c r="B134" s="56" t="s">
        <v>39</v>
      </c>
      <c r="C134" s="57" t="s">
        <v>35</v>
      </c>
      <c r="D134" s="58">
        <v>5000</v>
      </c>
      <c r="E134" s="59">
        <v>31</v>
      </c>
      <c r="F134" s="90">
        <f>Offerta!F109</f>
        <v>0</v>
      </c>
      <c r="G134" s="76">
        <f>12-G4</f>
        <v>12</v>
      </c>
      <c r="H134" s="75">
        <v>12</v>
      </c>
      <c r="I134" s="75">
        <v>12</v>
      </c>
      <c r="J134" s="75">
        <v>12</v>
      </c>
      <c r="K134" s="61">
        <f t="shared" si="24"/>
        <v>48</v>
      </c>
      <c r="L134" s="58">
        <f t="shared" si="28"/>
        <v>0</v>
      </c>
      <c r="M134" s="58">
        <f t="shared" si="28"/>
        <v>0</v>
      </c>
      <c r="N134" s="58">
        <f t="shared" si="28"/>
        <v>0</v>
      </c>
      <c r="O134" s="58">
        <f t="shared" si="28"/>
        <v>0</v>
      </c>
      <c r="P134" s="62">
        <f t="shared" si="26"/>
        <v>0</v>
      </c>
    </row>
    <row r="135" spans="1:16" outlineLevel="1">
      <c r="A135" s="63"/>
      <c r="B135" s="56" t="s">
        <v>39</v>
      </c>
      <c r="C135" s="57" t="s">
        <v>35</v>
      </c>
      <c r="D135" s="58">
        <v>10000</v>
      </c>
      <c r="E135" s="59">
        <v>10</v>
      </c>
      <c r="F135" s="90">
        <f>Offerta!F110</f>
        <v>0</v>
      </c>
      <c r="G135" s="76">
        <f>12-G5</f>
        <v>12</v>
      </c>
      <c r="H135" s="75">
        <v>12</v>
      </c>
      <c r="I135" s="75">
        <v>12</v>
      </c>
      <c r="J135" s="75">
        <v>12</v>
      </c>
      <c r="K135" s="61">
        <f t="shared" si="24"/>
        <v>48</v>
      </c>
      <c r="L135" s="58">
        <f t="shared" si="28"/>
        <v>0</v>
      </c>
      <c r="M135" s="58">
        <f t="shared" si="28"/>
        <v>0</v>
      </c>
      <c r="N135" s="58">
        <f t="shared" si="28"/>
        <v>0</v>
      </c>
      <c r="O135" s="58">
        <f t="shared" si="28"/>
        <v>0</v>
      </c>
      <c r="P135" s="62">
        <f t="shared" si="26"/>
        <v>0</v>
      </c>
    </row>
    <row r="136" spans="1:16" outlineLevel="1">
      <c r="A136" s="63"/>
      <c r="B136" s="56" t="s">
        <v>39</v>
      </c>
      <c r="C136" s="57" t="s">
        <v>18</v>
      </c>
      <c r="D136" s="58">
        <v>5000</v>
      </c>
      <c r="E136" s="59">
        <v>3</v>
      </c>
      <c r="F136" s="90">
        <f>Offerta!F113</f>
        <v>0</v>
      </c>
      <c r="G136" s="76">
        <f>12-G10</f>
        <v>12</v>
      </c>
      <c r="H136" s="75">
        <v>12</v>
      </c>
      <c r="I136" s="75">
        <v>12</v>
      </c>
      <c r="J136" s="75">
        <v>12</v>
      </c>
      <c r="K136" s="61">
        <f t="shared" si="24"/>
        <v>48</v>
      </c>
      <c r="L136" s="58">
        <f t="shared" si="28"/>
        <v>0</v>
      </c>
      <c r="M136" s="58">
        <f t="shared" si="28"/>
        <v>0</v>
      </c>
      <c r="N136" s="58">
        <f t="shared" si="28"/>
        <v>0</v>
      </c>
      <c r="O136" s="58">
        <f t="shared" si="28"/>
        <v>0</v>
      </c>
      <c r="P136" s="62">
        <f t="shared" si="26"/>
        <v>0</v>
      </c>
    </row>
    <row r="137" spans="1:16" outlineLevel="1">
      <c r="A137" s="63"/>
      <c r="B137" s="56" t="s">
        <v>39</v>
      </c>
      <c r="C137" s="57" t="s">
        <v>18</v>
      </c>
      <c r="D137" s="58">
        <v>10000</v>
      </c>
      <c r="E137" s="59">
        <v>3</v>
      </c>
      <c r="F137" s="90">
        <f>Offerta!F114</f>
        <v>0</v>
      </c>
      <c r="G137" s="76">
        <f>12-G11</f>
        <v>12</v>
      </c>
      <c r="H137" s="75">
        <v>12</v>
      </c>
      <c r="I137" s="75">
        <v>12</v>
      </c>
      <c r="J137" s="75">
        <v>12</v>
      </c>
      <c r="K137" s="61">
        <f t="shared" si="24"/>
        <v>48</v>
      </c>
      <c r="L137" s="58">
        <f t="shared" si="28"/>
        <v>0</v>
      </c>
      <c r="M137" s="58">
        <f t="shared" si="28"/>
        <v>0</v>
      </c>
      <c r="N137" s="58">
        <f t="shared" si="28"/>
        <v>0</v>
      </c>
      <c r="O137" s="58">
        <f t="shared" si="28"/>
        <v>0</v>
      </c>
      <c r="P137" s="62">
        <f t="shared" si="26"/>
        <v>0</v>
      </c>
    </row>
    <row r="138" spans="1:16" outlineLevel="1">
      <c r="A138" s="63"/>
      <c r="B138" s="56" t="s">
        <v>39</v>
      </c>
      <c r="C138" s="57" t="s">
        <v>21</v>
      </c>
      <c r="D138" s="58">
        <v>15000</v>
      </c>
      <c r="E138" s="59">
        <v>2</v>
      </c>
      <c r="F138" s="90">
        <f>Offerta!F121</f>
        <v>0</v>
      </c>
      <c r="G138" s="76">
        <f>12-G14</f>
        <v>12</v>
      </c>
      <c r="H138" s="75">
        <v>12</v>
      </c>
      <c r="I138" s="75">
        <v>12</v>
      </c>
      <c r="J138" s="75">
        <v>12</v>
      </c>
      <c r="K138" s="61">
        <f t="shared" si="24"/>
        <v>48</v>
      </c>
      <c r="L138" s="58">
        <f t="shared" si="28"/>
        <v>0</v>
      </c>
      <c r="M138" s="58">
        <f t="shared" si="28"/>
        <v>0</v>
      </c>
      <c r="N138" s="58">
        <f t="shared" si="28"/>
        <v>0</v>
      </c>
      <c r="O138" s="58">
        <f t="shared" si="28"/>
        <v>0</v>
      </c>
      <c r="P138" s="62">
        <f t="shared" si="26"/>
        <v>0</v>
      </c>
    </row>
    <row r="139" spans="1:16" outlineLevel="1">
      <c r="A139" s="63"/>
      <c r="B139" s="56" t="s">
        <v>39</v>
      </c>
      <c r="C139" s="57" t="s">
        <v>21</v>
      </c>
      <c r="D139" s="58">
        <v>30000</v>
      </c>
      <c r="E139" s="59">
        <v>1</v>
      </c>
      <c r="F139" s="90">
        <f>Offerta!F123</f>
        <v>0</v>
      </c>
      <c r="G139" s="76">
        <f>12-G15</f>
        <v>12</v>
      </c>
      <c r="H139" s="75">
        <v>12</v>
      </c>
      <c r="I139" s="75">
        <v>12</v>
      </c>
      <c r="J139" s="75">
        <v>12</v>
      </c>
      <c r="K139" s="61">
        <f t="shared" si="24"/>
        <v>48</v>
      </c>
      <c r="L139" s="58">
        <f t="shared" si="28"/>
        <v>0</v>
      </c>
      <c r="M139" s="58">
        <f t="shared" si="28"/>
        <v>0</v>
      </c>
      <c r="N139" s="58">
        <f t="shared" si="28"/>
        <v>0</v>
      </c>
      <c r="O139" s="58">
        <f t="shared" si="28"/>
        <v>0</v>
      </c>
      <c r="P139" s="62">
        <f t="shared" si="26"/>
        <v>0</v>
      </c>
    </row>
    <row r="140" spans="1:16" outlineLevel="1">
      <c r="A140" s="63"/>
      <c r="B140" s="56" t="s">
        <v>39</v>
      </c>
      <c r="C140" s="57" t="s">
        <v>20</v>
      </c>
      <c r="D140" s="58">
        <v>10000</v>
      </c>
      <c r="E140" s="59">
        <v>1</v>
      </c>
      <c r="F140" s="90">
        <f>Offerta!F125</f>
        <v>0</v>
      </c>
      <c r="G140" s="76">
        <f>12-G13</f>
        <v>12</v>
      </c>
      <c r="H140" s="75">
        <v>12</v>
      </c>
      <c r="I140" s="75">
        <v>12</v>
      </c>
      <c r="J140" s="75">
        <v>12</v>
      </c>
      <c r="K140" s="61">
        <f t="shared" si="24"/>
        <v>48</v>
      </c>
      <c r="L140" s="58">
        <f t="shared" si="28"/>
        <v>0</v>
      </c>
      <c r="M140" s="58">
        <f t="shared" si="28"/>
        <v>0</v>
      </c>
      <c r="N140" s="58">
        <f t="shared" si="28"/>
        <v>0</v>
      </c>
      <c r="O140" s="58">
        <f t="shared" si="28"/>
        <v>0</v>
      </c>
      <c r="P140" s="62">
        <f t="shared" si="26"/>
        <v>0</v>
      </c>
    </row>
    <row r="141" spans="1:16" outlineLevel="1">
      <c r="A141" s="63"/>
      <c r="B141" s="56" t="s">
        <v>39</v>
      </c>
      <c r="C141" s="57" t="s">
        <v>19</v>
      </c>
      <c r="D141" s="58">
        <v>5000</v>
      </c>
      <c r="E141" s="59">
        <v>1</v>
      </c>
      <c r="F141" s="90">
        <f>Offerta!F119</f>
        <v>0</v>
      </c>
      <c r="G141" s="76">
        <f>12-G12</f>
        <v>12</v>
      </c>
      <c r="H141" s="75">
        <v>12</v>
      </c>
      <c r="I141" s="75">
        <v>12</v>
      </c>
      <c r="J141" s="75">
        <v>12</v>
      </c>
      <c r="K141" s="61">
        <f t="shared" si="24"/>
        <v>48</v>
      </c>
      <c r="L141" s="58">
        <f t="shared" si="28"/>
        <v>0</v>
      </c>
      <c r="M141" s="58">
        <f t="shared" si="28"/>
        <v>0</v>
      </c>
      <c r="N141" s="58">
        <f t="shared" si="28"/>
        <v>0</v>
      </c>
      <c r="O141" s="58">
        <f t="shared" si="28"/>
        <v>0</v>
      </c>
      <c r="P141" s="62">
        <f t="shared" si="26"/>
        <v>0</v>
      </c>
    </row>
    <row r="142" spans="1:16" outlineLevel="1">
      <c r="A142" s="63"/>
      <c r="B142" s="56" t="s">
        <v>39</v>
      </c>
      <c r="C142" s="57" t="s">
        <v>24</v>
      </c>
      <c r="D142" s="58">
        <v>10000</v>
      </c>
      <c r="E142" s="59">
        <v>1</v>
      </c>
      <c r="F142" s="90">
        <f>Offerta!F112</f>
        <v>0</v>
      </c>
      <c r="G142" s="76">
        <f>12-G11</f>
        <v>12</v>
      </c>
      <c r="H142" s="75">
        <v>12</v>
      </c>
      <c r="I142" s="75">
        <v>12</v>
      </c>
      <c r="J142" s="75">
        <v>12</v>
      </c>
      <c r="K142" s="61">
        <f t="shared" si="24"/>
        <v>48</v>
      </c>
      <c r="L142" s="58">
        <f t="shared" si="28"/>
        <v>0</v>
      </c>
      <c r="M142" s="58">
        <f t="shared" si="28"/>
        <v>0</v>
      </c>
      <c r="N142" s="58">
        <f t="shared" si="28"/>
        <v>0</v>
      </c>
      <c r="O142" s="58">
        <f t="shared" si="28"/>
        <v>0</v>
      </c>
      <c r="P142" s="62">
        <f t="shared" si="26"/>
        <v>0</v>
      </c>
    </row>
    <row r="143" spans="1:16" outlineLevel="1">
      <c r="A143" s="63"/>
      <c r="B143" s="56" t="s">
        <v>39</v>
      </c>
      <c r="C143" s="57" t="s">
        <v>40</v>
      </c>
      <c r="D143" s="58">
        <v>5000</v>
      </c>
      <c r="E143" s="59">
        <v>1</v>
      </c>
      <c r="F143" s="90">
        <f>Offerta!F108</f>
        <v>0</v>
      </c>
      <c r="G143" s="76">
        <f>12-G4</f>
        <v>12</v>
      </c>
      <c r="H143" s="75">
        <v>12</v>
      </c>
      <c r="I143" s="75">
        <v>12</v>
      </c>
      <c r="J143" s="75">
        <v>12</v>
      </c>
      <c r="K143" s="61">
        <f t="shared" si="24"/>
        <v>48</v>
      </c>
      <c r="L143" s="58">
        <f t="shared" si="28"/>
        <v>0</v>
      </c>
      <c r="M143" s="58">
        <f t="shared" si="28"/>
        <v>0</v>
      </c>
      <c r="N143" s="58">
        <f t="shared" si="28"/>
        <v>0</v>
      </c>
      <c r="O143" s="58">
        <f t="shared" si="28"/>
        <v>0</v>
      </c>
      <c r="P143" s="62">
        <f t="shared" si="26"/>
        <v>0</v>
      </c>
    </row>
    <row r="144" spans="1:16" outlineLevel="1">
      <c r="A144" s="63"/>
      <c r="B144" s="56" t="s">
        <v>41</v>
      </c>
      <c r="C144" s="57" t="s">
        <v>16</v>
      </c>
      <c r="D144" s="58">
        <v>5000</v>
      </c>
      <c r="E144" s="59">
        <v>8</v>
      </c>
      <c r="F144" s="90">
        <f>Offerta!F92</f>
        <v>0</v>
      </c>
      <c r="G144" s="76">
        <f t="shared" ref="G144:G151" si="29">12-G16</f>
        <v>12</v>
      </c>
      <c r="H144" s="75">
        <v>12</v>
      </c>
      <c r="I144" s="75">
        <v>12</v>
      </c>
      <c r="J144" s="75">
        <v>12</v>
      </c>
      <c r="K144" s="61">
        <f t="shared" si="24"/>
        <v>48</v>
      </c>
      <c r="L144" s="58">
        <f t="shared" si="28"/>
        <v>0</v>
      </c>
      <c r="M144" s="58">
        <f t="shared" si="28"/>
        <v>0</v>
      </c>
      <c r="N144" s="58">
        <f t="shared" si="28"/>
        <v>0</v>
      </c>
      <c r="O144" s="58">
        <f t="shared" si="28"/>
        <v>0</v>
      </c>
      <c r="P144" s="62">
        <f t="shared" si="26"/>
        <v>0</v>
      </c>
    </row>
    <row r="145" spans="1:16" outlineLevel="1">
      <c r="A145" s="63"/>
      <c r="B145" s="56" t="s">
        <v>41</v>
      </c>
      <c r="C145" s="57" t="s">
        <v>16</v>
      </c>
      <c r="D145" s="58">
        <v>10000</v>
      </c>
      <c r="E145" s="59">
        <v>16</v>
      </c>
      <c r="F145" s="90">
        <f>Offerta!F93</f>
        <v>0</v>
      </c>
      <c r="G145" s="76">
        <f t="shared" si="29"/>
        <v>12</v>
      </c>
      <c r="H145" s="75">
        <v>12</v>
      </c>
      <c r="I145" s="75">
        <v>12</v>
      </c>
      <c r="J145" s="75">
        <v>12</v>
      </c>
      <c r="K145" s="61">
        <f t="shared" si="24"/>
        <v>48</v>
      </c>
      <c r="L145" s="58">
        <f t="shared" si="28"/>
        <v>0</v>
      </c>
      <c r="M145" s="58">
        <f t="shared" si="28"/>
        <v>0</v>
      </c>
      <c r="N145" s="58">
        <f t="shared" si="28"/>
        <v>0</v>
      </c>
      <c r="O145" s="58">
        <f t="shared" si="28"/>
        <v>0</v>
      </c>
      <c r="P145" s="62">
        <f t="shared" si="26"/>
        <v>0</v>
      </c>
    </row>
    <row r="146" spans="1:16" outlineLevel="1">
      <c r="A146" s="63"/>
      <c r="B146" s="56" t="s">
        <v>41</v>
      </c>
      <c r="C146" s="57" t="s">
        <v>16</v>
      </c>
      <c r="D146" s="58">
        <v>15000</v>
      </c>
      <c r="E146" s="59">
        <v>22</v>
      </c>
      <c r="F146" s="90">
        <f>Offerta!F94</f>
        <v>0</v>
      </c>
      <c r="G146" s="76">
        <f t="shared" si="29"/>
        <v>12</v>
      </c>
      <c r="H146" s="75">
        <v>12</v>
      </c>
      <c r="I146" s="75">
        <v>12</v>
      </c>
      <c r="J146" s="75">
        <v>12</v>
      </c>
      <c r="K146" s="61">
        <f t="shared" si="24"/>
        <v>48</v>
      </c>
      <c r="L146" s="58">
        <f t="shared" si="28"/>
        <v>0</v>
      </c>
      <c r="M146" s="58">
        <f t="shared" si="28"/>
        <v>0</v>
      </c>
      <c r="N146" s="58">
        <f t="shared" si="28"/>
        <v>0</v>
      </c>
      <c r="O146" s="58">
        <f t="shared" si="28"/>
        <v>0</v>
      </c>
      <c r="P146" s="62">
        <f t="shared" si="26"/>
        <v>0</v>
      </c>
    </row>
    <row r="147" spans="1:16" outlineLevel="1">
      <c r="A147" s="63"/>
      <c r="B147" s="56" t="s">
        <v>41</v>
      </c>
      <c r="C147" s="57" t="s">
        <v>16</v>
      </c>
      <c r="D147" s="58">
        <v>20000</v>
      </c>
      <c r="E147" s="59">
        <v>10</v>
      </c>
      <c r="F147" s="90">
        <f>Offerta!F95</f>
        <v>0</v>
      </c>
      <c r="G147" s="76">
        <f t="shared" si="29"/>
        <v>12</v>
      </c>
      <c r="H147" s="75">
        <v>12</v>
      </c>
      <c r="I147" s="75">
        <v>12</v>
      </c>
      <c r="J147" s="75">
        <v>12</v>
      </c>
      <c r="K147" s="61">
        <f t="shared" si="24"/>
        <v>48</v>
      </c>
      <c r="L147" s="58">
        <f t="shared" si="28"/>
        <v>0</v>
      </c>
      <c r="M147" s="58">
        <f t="shared" si="28"/>
        <v>0</v>
      </c>
      <c r="N147" s="58">
        <f t="shared" si="28"/>
        <v>0</v>
      </c>
      <c r="O147" s="58">
        <f t="shared" si="28"/>
        <v>0</v>
      </c>
      <c r="P147" s="62">
        <f t="shared" si="26"/>
        <v>0</v>
      </c>
    </row>
    <row r="148" spans="1:16" outlineLevel="1">
      <c r="A148" s="63"/>
      <c r="B148" s="56" t="s">
        <v>41</v>
      </c>
      <c r="C148" s="57" t="s">
        <v>16</v>
      </c>
      <c r="D148" s="58">
        <v>25000</v>
      </c>
      <c r="E148" s="59">
        <v>3</v>
      </c>
      <c r="F148" s="90">
        <f>Offerta!F96</f>
        <v>0</v>
      </c>
      <c r="G148" s="76">
        <f t="shared" si="29"/>
        <v>12</v>
      </c>
      <c r="H148" s="75">
        <v>12</v>
      </c>
      <c r="I148" s="75">
        <v>12</v>
      </c>
      <c r="J148" s="75">
        <v>12</v>
      </c>
      <c r="K148" s="61">
        <f t="shared" si="24"/>
        <v>48</v>
      </c>
      <c r="L148" s="58">
        <f t="shared" si="28"/>
        <v>0</v>
      </c>
      <c r="M148" s="58">
        <f t="shared" si="28"/>
        <v>0</v>
      </c>
      <c r="N148" s="58">
        <f t="shared" si="28"/>
        <v>0</v>
      </c>
      <c r="O148" s="58">
        <f t="shared" si="28"/>
        <v>0</v>
      </c>
      <c r="P148" s="62">
        <f t="shared" si="26"/>
        <v>0</v>
      </c>
    </row>
    <row r="149" spans="1:16" outlineLevel="1">
      <c r="A149" s="63"/>
      <c r="B149" s="56" t="s">
        <v>41</v>
      </c>
      <c r="C149" s="57" t="s">
        <v>16</v>
      </c>
      <c r="D149" s="58">
        <v>30000</v>
      </c>
      <c r="E149" s="59">
        <v>1</v>
      </c>
      <c r="F149" s="90">
        <f>Offerta!F97</f>
        <v>0</v>
      </c>
      <c r="G149" s="76">
        <f t="shared" si="29"/>
        <v>12</v>
      </c>
      <c r="H149" s="75">
        <v>12</v>
      </c>
      <c r="I149" s="75">
        <v>12</v>
      </c>
      <c r="J149" s="75">
        <v>12</v>
      </c>
      <c r="K149" s="61">
        <f t="shared" si="24"/>
        <v>48</v>
      </c>
      <c r="L149" s="58">
        <f t="shared" si="28"/>
        <v>0</v>
      </c>
      <c r="M149" s="58">
        <f t="shared" si="28"/>
        <v>0</v>
      </c>
      <c r="N149" s="58">
        <f t="shared" si="28"/>
        <v>0</v>
      </c>
      <c r="O149" s="58">
        <f t="shared" si="28"/>
        <v>0</v>
      </c>
      <c r="P149" s="62">
        <f t="shared" si="26"/>
        <v>0</v>
      </c>
    </row>
    <row r="150" spans="1:16" outlineLevel="1">
      <c r="A150" s="63"/>
      <c r="B150" s="56" t="s">
        <v>41</v>
      </c>
      <c r="C150" s="57" t="s">
        <v>17</v>
      </c>
      <c r="D150" s="58">
        <v>15000</v>
      </c>
      <c r="E150" s="59">
        <v>1</v>
      </c>
      <c r="F150" s="90">
        <f>Offerta!F99</f>
        <v>0</v>
      </c>
      <c r="G150" s="76">
        <f t="shared" si="29"/>
        <v>12</v>
      </c>
      <c r="H150" s="75">
        <v>12</v>
      </c>
      <c r="I150" s="75">
        <v>12</v>
      </c>
      <c r="J150" s="75">
        <v>12</v>
      </c>
      <c r="K150" s="61">
        <f t="shared" si="24"/>
        <v>48</v>
      </c>
      <c r="L150" s="58">
        <f t="shared" si="28"/>
        <v>0</v>
      </c>
      <c r="M150" s="58">
        <f t="shared" si="28"/>
        <v>0</v>
      </c>
      <c r="N150" s="58">
        <f t="shared" si="28"/>
        <v>0</v>
      </c>
      <c r="O150" s="58">
        <f t="shared" si="28"/>
        <v>0</v>
      </c>
      <c r="P150" s="62">
        <f t="shared" si="26"/>
        <v>0</v>
      </c>
    </row>
    <row r="151" spans="1:16" outlineLevel="1">
      <c r="A151" s="63"/>
      <c r="B151" s="56" t="s">
        <v>41</v>
      </c>
      <c r="C151" s="57" t="s">
        <v>17</v>
      </c>
      <c r="D151" s="58">
        <v>30000</v>
      </c>
      <c r="E151" s="59">
        <v>1</v>
      </c>
      <c r="F151" s="90">
        <f>Offerta!F100</f>
        <v>0</v>
      </c>
      <c r="G151" s="76">
        <f t="shared" si="29"/>
        <v>12</v>
      </c>
      <c r="H151" s="75">
        <v>12</v>
      </c>
      <c r="I151" s="75">
        <v>12</v>
      </c>
      <c r="J151" s="75">
        <v>12</v>
      </c>
      <c r="K151" s="61">
        <f t="shared" si="24"/>
        <v>48</v>
      </c>
      <c r="L151" s="58">
        <f t="shared" si="28"/>
        <v>0</v>
      </c>
      <c r="M151" s="58">
        <f t="shared" si="28"/>
        <v>0</v>
      </c>
      <c r="N151" s="58">
        <f t="shared" si="28"/>
        <v>0</v>
      </c>
      <c r="O151" s="58">
        <f t="shared" si="28"/>
        <v>0</v>
      </c>
      <c r="P151" s="62">
        <f t="shared" si="26"/>
        <v>0</v>
      </c>
    </row>
    <row r="152" spans="1:16" outlineLevel="1">
      <c r="A152" s="63"/>
      <c r="B152" s="56" t="s">
        <v>41</v>
      </c>
      <c r="C152" s="57" t="s">
        <v>35</v>
      </c>
      <c r="D152" s="58">
        <v>5000</v>
      </c>
      <c r="E152" s="59">
        <v>8</v>
      </c>
      <c r="F152" s="90">
        <f>Offerta!F109</f>
        <v>0</v>
      </c>
      <c r="G152" s="76">
        <f>12-G16</f>
        <v>12</v>
      </c>
      <c r="H152" s="75">
        <v>12</v>
      </c>
      <c r="I152" s="75">
        <v>12</v>
      </c>
      <c r="J152" s="75">
        <v>12</v>
      </c>
      <c r="K152" s="61">
        <f t="shared" si="24"/>
        <v>48</v>
      </c>
      <c r="L152" s="58">
        <f t="shared" si="28"/>
        <v>0</v>
      </c>
      <c r="M152" s="58">
        <f t="shared" si="28"/>
        <v>0</v>
      </c>
      <c r="N152" s="58">
        <f t="shared" si="28"/>
        <v>0</v>
      </c>
      <c r="O152" s="58">
        <f t="shared" si="28"/>
        <v>0</v>
      </c>
      <c r="P152" s="62">
        <f t="shared" si="26"/>
        <v>0</v>
      </c>
    </row>
    <row r="153" spans="1:16" outlineLevel="1">
      <c r="A153" s="63"/>
      <c r="B153" s="56" t="s">
        <v>41</v>
      </c>
      <c r="C153" s="57" t="s">
        <v>35</v>
      </c>
      <c r="D153" s="58">
        <v>10000</v>
      </c>
      <c r="E153" s="59">
        <v>14</v>
      </c>
      <c r="F153" s="90">
        <f>Offerta!F110</f>
        <v>0</v>
      </c>
      <c r="G153" s="76">
        <f>12-G17</f>
        <v>12</v>
      </c>
      <c r="H153" s="75">
        <v>12</v>
      </c>
      <c r="I153" s="75">
        <v>12</v>
      </c>
      <c r="J153" s="75">
        <v>12</v>
      </c>
      <c r="K153" s="61">
        <f t="shared" si="24"/>
        <v>48</v>
      </c>
      <c r="L153" s="58">
        <f t="shared" si="28"/>
        <v>0</v>
      </c>
      <c r="M153" s="58">
        <f t="shared" si="28"/>
        <v>0</v>
      </c>
      <c r="N153" s="58">
        <f t="shared" si="28"/>
        <v>0</v>
      </c>
      <c r="O153" s="58">
        <f t="shared" si="28"/>
        <v>0</v>
      </c>
      <c r="P153" s="62">
        <f t="shared" si="26"/>
        <v>0</v>
      </c>
    </row>
    <row r="154" spans="1:16" outlineLevel="1">
      <c r="A154" s="63"/>
      <c r="B154" s="56" t="s">
        <v>41</v>
      </c>
      <c r="C154" s="57" t="s">
        <v>18</v>
      </c>
      <c r="D154" s="58">
        <v>10000</v>
      </c>
      <c r="E154" s="59">
        <v>1</v>
      </c>
      <c r="F154" s="90">
        <f>Offerta!F114</f>
        <v>0</v>
      </c>
      <c r="G154" s="76">
        <f>12-G30</f>
        <v>12</v>
      </c>
      <c r="H154" s="75">
        <v>12</v>
      </c>
      <c r="I154" s="75">
        <v>12</v>
      </c>
      <c r="J154" s="75">
        <v>12</v>
      </c>
      <c r="K154" s="61">
        <f t="shared" si="24"/>
        <v>48</v>
      </c>
      <c r="L154" s="58">
        <f t="shared" si="28"/>
        <v>0</v>
      </c>
      <c r="M154" s="58">
        <f t="shared" si="28"/>
        <v>0</v>
      </c>
      <c r="N154" s="58">
        <f t="shared" si="28"/>
        <v>0</v>
      </c>
      <c r="O154" s="58">
        <f t="shared" si="28"/>
        <v>0</v>
      </c>
      <c r="P154" s="62">
        <f t="shared" si="26"/>
        <v>0</v>
      </c>
    </row>
    <row r="155" spans="1:16" outlineLevel="1">
      <c r="A155" s="63"/>
      <c r="B155" s="56" t="s">
        <v>41</v>
      </c>
      <c r="C155" s="57" t="s">
        <v>18</v>
      </c>
      <c r="D155" s="58">
        <v>15000</v>
      </c>
      <c r="E155" s="59">
        <v>1</v>
      </c>
      <c r="F155" s="90">
        <f>Offerta!F115</f>
        <v>0</v>
      </c>
      <c r="G155" s="76">
        <f>12-G31</f>
        <v>12</v>
      </c>
      <c r="H155" s="75">
        <v>12</v>
      </c>
      <c r="I155" s="75">
        <v>12</v>
      </c>
      <c r="J155" s="75">
        <v>12</v>
      </c>
      <c r="K155" s="61">
        <f t="shared" si="24"/>
        <v>48</v>
      </c>
      <c r="L155" s="58">
        <f t="shared" si="28"/>
        <v>0</v>
      </c>
      <c r="M155" s="58">
        <f t="shared" si="28"/>
        <v>0</v>
      </c>
      <c r="N155" s="58">
        <f t="shared" si="28"/>
        <v>0</v>
      </c>
      <c r="O155" s="58">
        <f t="shared" si="28"/>
        <v>0</v>
      </c>
      <c r="P155" s="62">
        <f t="shared" si="26"/>
        <v>0</v>
      </c>
    </row>
    <row r="156" spans="1:16" outlineLevel="1">
      <c r="A156" s="63"/>
      <c r="B156" s="56" t="s">
        <v>41</v>
      </c>
      <c r="C156" s="57" t="s">
        <v>22</v>
      </c>
      <c r="D156" s="58">
        <v>5000</v>
      </c>
      <c r="E156" s="59">
        <v>1</v>
      </c>
      <c r="F156" s="90">
        <f>Offerta!F101</f>
        <v>0</v>
      </c>
      <c r="G156" s="76">
        <f>12-G24</f>
        <v>12</v>
      </c>
      <c r="H156" s="75">
        <v>12</v>
      </c>
      <c r="I156" s="75">
        <v>12</v>
      </c>
      <c r="J156" s="75">
        <v>12</v>
      </c>
      <c r="K156" s="61">
        <f t="shared" si="24"/>
        <v>48</v>
      </c>
      <c r="L156" s="58">
        <f t="shared" si="28"/>
        <v>0</v>
      </c>
      <c r="M156" s="58">
        <f t="shared" si="28"/>
        <v>0</v>
      </c>
      <c r="N156" s="58">
        <f t="shared" si="28"/>
        <v>0</v>
      </c>
      <c r="O156" s="58">
        <f t="shared" si="28"/>
        <v>0</v>
      </c>
      <c r="P156" s="62">
        <f t="shared" si="26"/>
        <v>0</v>
      </c>
    </row>
    <row r="157" spans="1:16" outlineLevel="1">
      <c r="A157" s="63"/>
      <c r="B157" s="56" t="s">
        <v>41</v>
      </c>
      <c r="C157" s="57" t="s">
        <v>22</v>
      </c>
      <c r="D157" s="58">
        <v>10000</v>
      </c>
      <c r="E157" s="59">
        <v>4</v>
      </c>
      <c r="F157" s="90">
        <f>Offerta!F102</f>
        <v>0</v>
      </c>
      <c r="G157" s="76">
        <f t="shared" ref="G157:G160" si="30">12-G25</f>
        <v>12</v>
      </c>
      <c r="H157" s="75">
        <v>12</v>
      </c>
      <c r="I157" s="75">
        <v>12</v>
      </c>
      <c r="J157" s="75">
        <v>12</v>
      </c>
      <c r="K157" s="61">
        <f t="shared" si="24"/>
        <v>48</v>
      </c>
      <c r="L157" s="58">
        <f t="shared" si="28"/>
        <v>0</v>
      </c>
      <c r="M157" s="58">
        <f t="shared" si="28"/>
        <v>0</v>
      </c>
      <c r="N157" s="58">
        <f t="shared" si="28"/>
        <v>0</v>
      </c>
      <c r="O157" s="58">
        <f t="shared" si="28"/>
        <v>0</v>
      </c>
      <c r="P157" s="62">
        <f t="shared" si="26"/>
        <v>0</v>
      </c>
    </row>
    <row r="158" spans="1:16" outlineLevel="1">
      <c r="A158" s="63"/>
      <c r="B158" s="56" t="s">
        <v>41</v>
      </c>
      <c r="C158" s="57" t="s">
        <v>22</v>
      </c>
      <c r="D158" s="58">
        <v>15000</v>
      </c>
      <c r="E158" s="59">
        <v>4</v>
      </c>
      <c r="F158" s="90">
        <f>Offerta!F103</f>
        <v>0</v>
      </c>
      <c r="G158" s="76">
        <f t="shared" si="30"/>
        <v>12</v>
      </c>
      <c r="H158" s="75">
        <v>12</v>
      </c>
      <c r="I158" s="75">
        <v>12</v>
      </c>
      <c r="J158" s="75">
        <v>12</v>
      </c>
      <c r="K158" s="61">
        <f t="shared" si="24"/>
        <v>48</v>
      </c>
      <c r="L158" s="58">
        <f t="shared" si="28"/>
        <v>0</v>
      </c>
      <c r="M158" s="58">
        <f t="shared" si="28"/>
        <v>0</v>
      </c>
      <c r="N158" s="58">
        <f t="shared" si="28"/>
        <v>0</v>
      </c>
      <c r="O158" s="58">
        <f t="shared" si="28"/>
        <v>0</v>
      </c>
      <c r="P158" s="62">
        <f t="shared" si="26"/>
        <v>0</v>
      </c>
    </row>
    <row r="159" spans="1:16" outlineLevel="1">
      <c r="A159" s="63"/>
      <c r="B159" s="56" t="s">
        <v>41</v>
      </c>
      <c r="C159" s="57" t="s">
        <v>22</v>
      </c>
      <c r="D159" s="58">
        <v>20000</v>
      </c>
      <c r="E159" s="59">
        <v>1</v>
      </c>
      <c r="F159" s="90">
        <f>Offerta!F104</f>
        <v>0</v>
      </c>
      <c r="G159" s="76">
        <f t="shared" si="30"/>
        <v>12</v>
      </c>
      <c r="H159" s="75">
        <v>12</v>
      </c>
      <c r="I159" s="75">
        <v>12</v>
      </c>
      <c r="J159" s="75">
        <v>12</v>
      </c>
      <c r="K159" s="61">
        <f t="shared" si="24"/>
        <v>48</v>
      </c>
      <c r="L159" s="58">
        <f t="shared" si="28"/>
        <v>0</v>
      </c>
      <c r="M159" s="58">
        <f t="shared" si="28"/>
        <v>0</v>
      </c>
      <c r="N159" s="58">
        <f t="shared" si="28"/>
        <v>0</v>
      </c>
      <c r="O159" s="58">
        <f t="shared" si="28"/>
        <v>0</v>
      </c>
      <c r="P159" s="62">
        <f t="shared" si="26"/>
        <v>0</v>
      </c>
    </row>
    <row r="160" spans="1:16" outlineLevel="1">
      <c r="A160" s="63"/>
      <c r="B160" s="56" t="s">
        <v>41</v>
      </c>
      <c r="C160" s="57" t="s">
        <v>23</v>
      </c>
      <c r="D160" s="58">
        <v>10000</v>
      </c>
      <c r="E160" s="59">
        <v>1</v>
      </c>
      <c r="F160" s="90">
        <f>Offerta!F107</f>
        <v>0</v>
      </c>
      <c r="G160" s="76">
        <f t="shared" si="30"/>
        <v>12</v>
      </c>
      <c r="H160" s="75">
        <v>12</v>
      </c>
      <c r="I160" s="75">
        <v>12</v>
      </c>
      <c r="J160" s="75">
        <v>12</v>
      </c>
      <c r="K160" s="61">
        <f t="shared" ref="K160:K186" si="31">SUM(G160:J160)</f>
        <v>48</v>
      </c>
      <c r="L160" s="58">
        <f t="shared" ref="L160:O186" si="32">$E160*$F160*G160</f>
        <v>0</v>
      </c>
      <c r="M160" s="58">
        <f t="shared" si="32"/>
        <v>0</v>
      </c>
      <c r="N160" s="58">
        <f t="shared" si="32"/>
        <v>0</v>
      </c>
      <c r="O160" s="58">
        <f t="shared" si="32"/>
        <v>0</v>
      </c>
      <c r="P160" s="62">
        <f t="shared" si="26"/>
        <v>0</v>
      </c>
    </row>
    <row r="161" spans="1:16" outlineLevel="1">
      <c r="A161" s="63"/>
      <c r="B161" s="56" t="s">
        <v>41</v>
      </c>
      <c r="C161" s="57" t="s">
        <v>21</v>
      </c>
      <c r="D161" s="58">
        <v>20000</v>
      </c>
      <c r="E161" s="59">
        <v>1</v>
      </c>
      <c r="F161" s="90">
        <f>Offerta!F122</f>
        <v>0</v>
      </c>
      <c r="G161" s="76">
        <f>12-G32</f>
        <v>12</v>
      </c>
      <c r="H161" s="75">
        <v>12</v>
      </c>
      <c r="I161" s="75">
        <v>12</v>
      </c>
      <c r="J161" s="75">
        <v>12</v>
      </c>
      <c r="K161" s="61">
        <f t="shared" si="31"/>
        <v>48</v>
      </c>
      <c r="L161" s="58">
        <f t="shared" si="32"/>
        <v>0</v>
      </c>
      <c r="M161" s="58">
        <f t="shared" si="32"/>
        <v>0</v>
      </c>
      <c r="N161" s="58">
        <f t="shared" si="32"/>
        <v>0</v>
      </c>
      <c r="O161" s="58">
        <f t="shared" si="32"/>
        <v>0</v>
      </c>
      <c r="P161" s="62">
        <f t="shared" si="26"/>
        <v>0</v>
      </c>
    </row>
    <row r="162" spans="1:16" outlineLevel="1">
      <c r="A162" s="63"/>
      <c r="B162" s="56" t="s">
        <v>41</v>
      </c>
      <c r="C162" s="57" t="s">
        <v>24</v>
      </c>
      <c r="D162" s="58">
        <v>5000</v>
      </c>
      <c r="E162" s="59">
        <v>1</v>
      </c>
      <c r="F162" s="90">
        <f>Offerta!F111</f>
        <v>0</v>
      </c>
      <c r="G162" s="76">
        <f>12-G29</f>
        <v>12</v>
      </c>
      <c r="H162" s="75">
        <v>12</v>
      </c>
      <c r="I162" s="75">
        <v>12</v>
      </c>
      <c r="J162" s="75">
        <v>12</v>
      </c>
      <c r="K162" s="61">
        <f t="shared" si="31"/>
        <v>48</v>
      </c>
      <c r="L162" s="58">
        <f t="shared" si="32"/>
        <v>0</v>
      </c>
      <c r="M162" s="58">
        <f t="shared" si="32"/>
        <v>0</v>
      </c>
      <c r="N162" s="58">
        <f t="shared" si="32"/>
        <v>0</v>
      </c>
      <c r="O162" s="58">
        <f t="shared" si="32"/>
        <v>0</v>
      </c>
      <c r="P162" s="62">
        <f t="shared" ref="P162:P186" si="33">SUM(L162:O162)</f>
        <v>0</v>
      </c>
    </row>
    <row r="163" spans="1:16" outlineLevel="1">
      <c r="A163" s="63"/>
      <c r="B163" s="56" t="s">
        <v>41</v>
      </c>
      <c r="C163" s="57" t="s">
        <v>40</v>
      </c>
      <c r="D163" s="58">
        <v>5000</v>
      </c>
      <c r="E163" s="59">
        <v>1</v>
      </c>
      <c r="F163" s="90">
        <f>Offerta!F108</f>
        <v>0</v>
      </c>
      <c r="G163" s="76">
        <f>12-G16</f>
        <v>12</v>
      </c>
      <c r="H163" s="75">
        <v>12</v>
      </c>
      <c r="I163" s="75">
        <v>12</v>
      </c>
      <c r="J163" s="75">
        <v>12</v>
      </c>
      <c r="K163" s="61">
        <f t="shared" si="31"/>
        <v>48</v>
      </c>
      <c r="L163" s="58">
        <f t="shared" si="32"/>
        <v>0</v>
      </c>
      <c r="M163" s="58">
        <f t="shared" si="32"/>
        <v>0</v>
      </c>
      <c r="N163" s="58">
        <f t="shared" si="32"/>
        <v>0</v>
      </c>
      <c r="O163" s="58">
        <f t="shared" si="32"/>
        <v>0</v>
      </c>
      <c r="P163" s="62">
        <f t="shared" si="33"/>
        <v>0</v>
      </c>
    </row>
    <row r="164" spans="1:16" outlineLevel="1">
      <c r="A164" s="63"/>
      <c r="B164" s="56" t="s">
        <v>42</v>
      </c>
      <c r="C164" s="57" t="s">
        <v>16</v>
      </c>
      <c r="D164" s="58">
        <v>5000</v>
      </c>
      <c r="E164" s="59">
        <v>2</v>
      </c>
      <c r="F164" s="90">
        <f>Offerta!F92</f>
        <v>0</v>
      </c>
      <c r="G164" s="76">
        <f t="shared" ref="G164:H168" si="34">12-G33</f>
        <v>12</v>
      </c>
      <c r="H164" s="76">
        <f t="shared" si="34"/>
        <v>12</v>
      </c>
      <c r="I164" s="75">
        <v>12</v>
      </c>
      <c r="J164" s="75">
        <v>12</v>
      </c>
      <c r="K164" s="61">
        <f t="shared" si="31"/>
        <v>48</v>
      </c>
      <c r="L164" s="58">
        <f t="shared" si="32"/>
        <v>0</v>
      </c>
      <c r="M164" s="58">
        <f t="shared" si="32"/>
        <v>0</v>
      </c>
      <c r="N164" s="58">
        <f t="shared" si="32"/>
        <v>0</v>
      </c>
      <c r="O164" s="58">
        <f t="shared" si="32"/>
        <v>0</v>
      </c>
      <c r="P164" s="62">
        <f t="shared" si="33"/>
        <v>0</v>
      </c>
    </row>
    <row r="165" spans="1:16" outlineLevel="1">
      <c r="A165" s="63"/>
      <c r="B165" s="56" t="s">
        <v>42</v>
      </c>
      <c r="C165" s="57" t="s">
        <v>16</v>
      </c>
      <c r="D165" s="58">
        <v>10000</v>
      </c>
      <c r="E165" s="59">
        <v>9</v>
      </c>
      <c r="F165" s="90">
        <f>Offerta!F93</f>
        <v>0</v>
      </c>
      <c r="G165" s="76">
        <f t="shared" si="34"/>
        <v>12</v>
      </c>
      <c r="H165" s="76">
        <f t="shared" si="34"/>
        <v>12</v>
      </c>
      <c r="I165" s="75">
        <v>12</v>
      </c>
      <c r="J165" s="75">
        <v>12</v>
      </c>
      <c r="K165" s="61">
        <f t="shared" si="31"/>
        <v>48</v>
      </c>
      <c r="L165" s="58">
        <f t="shared" si="32"/>
        <v>0</v>
      </c>
      <c r="M165" s="58">
        <f t="shared" si="32"/>
        <v>0</v>
      </c>
      <c r="N165" s="58">
        <f t="shared" si="32"/>
        <v>0</v>
      </c>
      <c r="O165" s="58">
        <f t="shared" si="32"/>
        <v>0</v>
      </c>
      <c r="P165" s="62">
        <f t="shared" si="33"/>
        <v>0</v>
      </c>
    </row>
    <row r="166" spans="1:16" outlineLevel="1">
      <c r="A166" s="63"/>
      <c r="B166" s="56" t="s">
        <v>42</v>
      </c>
      <c r="C166" s="57" t="s">
        <v>16</v>
      </c>
      <c r="D166" s="58">
        <v>15000</v>
      </c>
      <c r="E166" s="59">
        <v>8</v>
      </c>
      <c r="F166" s="90">
        <f>Offerta!F94</f>
        <v>0</v>
      </c>
      <c r="G166" s="76">
        <f t="shared" si="34"/>
        <v>12</v>
      </c>
      <c r="H166" s="76">
        <f t="shared" si="34"/>
        <v>12</v>
      </c>
      <c r="I166" s="75">
        <v>12</v>
      </c>
      <c r="J166" s="75">
        <v>12</v>
      </c>
      <c r="K166" s="61">
        <f t="shared" si="31"/>
        <v>48</v>
      </c>
      <c r="L166" s="58">
        <f t="shared" si="32"/>
        <v>0</v>
      </c>
      <c r="M166" s="58">
        <f t="shared" si="32"/>
        <v>0</v>
      </c>
      <c r="N166" s="58">
        <f t="shared" si="32"/>
        <v>0</v>
      </c>
      <c r="O166" s="58">
        <f t="shared" si="32"/>
        <v>0</v>
      </c>
      <c r="P166" s="62">
        <f t="shared" si="33"/>
        <v>0</v>
      </c>
    </row>
    <row r="167" spans="1:16" outlineLevel="1">
      <c r="A167" s="63"/>
      <c r="B167" s="56" t="s">
        <v>42</v>
      </c>
      <c r="C167" s="57" t="s">
        <v>16</v>
      </c>
      <c r="D167" s="58">
        <v>20000</v>
      </c>
      <c r="E167" s="59">
        <v>3</v>
      </c>
      <c r="F167" s="90">
        <f>Offerta!F95</f>
        <v>0</v>
      </c>
      <c r="G167" s="76">
        <f t="shared" si="34"/>
        <v>12</v>
      </c>
      <c r="H167" s="76">
        <f t="shared" si="34"/>
        <v>12</v>
      </c>
      <c r="I167" s="75">
        <v>12</v>
      </c>
      <c r="J167" s="75">
        <v>12</v>
      </c>
      <c r="K167" s="61">
        <f t="shared" si="31"/>
        <v>48</v>
      </c>
      <c r="L167" s="58">
        <f t="shared" si="32"/>
        <v>0</v>
      </c>
      <c r="M167" s="58">
        <f t="shared" si="32"/>
        <v>0</v>
      </c>
      <c r="N167" s="58">
        <f t="shared" si="32"/>
        <v>0</v>
      </c>
      <c r="O167" s="58">
        <f t="shared" si="32"/>
        <v>0</v>
      </c>
      <c r="P167" s="62">
        <f t="shared" si="33"/>
        <v>0</v>
      </c>
    </row>
    <row r="168" spans="1:16" outlineLevel="1">
      <c r="A168" s="63"/>
      <c r="B168" s="56" t="s">
        <v>42</v>
      </c>
      <c r="C168" s="57" t="s">
        <v>17</v>
      </c>
      <c r="D168" s="58">
        <v>10000</v>
      </c>
      <c r="E168" s="59">
        <v>1</v>
      </c>
      <c r="F168" s="90">
        <f>Offerta!F98</f>
        <v>0</v>
      </c>
      <c r="G168" s="76">
        <f t="shared" si="34"/>
        <v>12</v>
      </c>
      <c r="H168" s="76">
        <f t="shared" si="34"/>
        <v>12</v>
      </c>
      <c r="I168" s="75">
        <v>12</v>
      </c>
      <c r="J168" s="75">
        <v>12</v>
      </c>
      <c r="K168" s="61">
        <f t="shared" si="31"/>
        <v>48</v>
      </c>
      <c r="L168" s="58">
        <f t="shared" si="32"/>
        <v>0</v>
      </c>
      <c r="M168" s="58">
        <f t="shared" si="32"/>
        <v>0</v>
      </c>
      <c r="N168" s="58">
        <f t="shared" si="32"/>
        <v>0</v>
      </c>
      <c r="O168" s="58">
        <f t="shared" si="32"/>
        <v>0</v>
      </c>
      <c r="P168" s="62">
        <f t="shared" si="33"/>
        <v>0</v>
      </c>
    </row>
    <row r="169" spans="1:16" outlineLevel="1">
      <c r="A169" s="63"/>
      <c r="B169" s="56" t="s">
        <v>42</v>
      </c>
      <c r="C169" s="57" t="s">
        <v>35</v>
      </c>
      <c r="D169" s="58">
        <v>5000</v>
      </c>
      <c r="E169" s="59">
        <v>7</v>
      </c>
      <c r="F169" s="90">
        <f>Offerta!F109</f>
        <v>0</v>
      </c>
      <c r="G169" s="76">
        <f>12-G33</f>
        <v>12</v>
      </c>
      <c r="H169" s="76">
        <f>12-H33</f>
        <v>12</v>
      </c>
      <c r="I169" s="75">
        <v>12</v>
      </c>
      <c r="J169" s="75">
        <v>12</v>
      </c>
      <c r="K169" s="61">
        <f t="shared" si="31"/>
        <v>48</v>
      </c>
      <c r="L169" s="58">
        <f t="shared" si="32"/>
        <v>0</v>
      </c>
      <c r="M169" s="58">
        <f t="shared" si="32"/>
        <v>0</v>
      </c>
      <c r="N169" s="58">
        <f t="shared" si="32"/>
        <v>0</v>
      </c>
      <c r="O169" s="58">
        <f t="shared" si="32"/>
        <v>0</v>
      </c>
      <c r="P169" s="62">
        <f t="shared" si="33"/>
        <v>0</v>
      </c>
    </row>
    <row r="170" spans="1:16" outlineLevel="1">
      <c r="A170" s="63"/>
      <c r="B170" s="56" t="s">
        <v>42</v>
      </c>
      <c r="C170" s="57" t="s">
        <v>35</v>
      </c>
      <c r="D170" s="58">
        <v>10000</v>
      </c>
      <c r="E170" s="59">
        <v>22</v>
      </c>
      <c r="F170" s="90">
        <f>Offerta!F110</f>
        <v>0</v>
      </c>
      <c r="G170" s="76">
        <f>12-G34</f>
        <v>12</v>
      </c>
      <c r="H170" s="76">
        <f>12-H34</f>
        <v>12</v>
      </c>
      <c r="I170" s="75">
        <v>12</v>
      </c>
      <c r="J170" s="75">
        <v>12</v>
      </c>
      <c r="K170" s="61">
        <f t="shared" si="31"/>
        <v>48</v>
      </c>
      <c r="L170" s="58">
        <f t="shared" si="32"/>
        <v>0</v>
      </c>
      <c r="M170" s="58">
        <f t="shared" si="32"/>
        <v>0</v>
      </c>
      <c r="N170" s="58">
        <f t="shared" si="32"/>
        <v>0</v>
      </c>
      <c r="O170" s="58">
        <f t="shared" si="32"/>
        <v>0</v>
      </c>
      <c r="P170" s="62">
        <f t="shared" si="33"/>
        <v>0</v>
      </c>
    </row>
    <row r="171" spans="1:16" outlineLevel="1">
      <c r="A171" s="63"/>
      <c r="B171" s="56" t="s">
        <v>42</v>
      </c>
      <c r="C171" s="57" t="s">
        <v>22</v>
      </c>
      <c r="D171" s="58">
        <v>15000</v>
      </c>
      <c r="E171" s="59">
        <v>2</v>
      </c>
      <c r="F171" s="90">
        <f>Offerta!F103</f>
        <v>0</v>
      </c>
      <c r="G171" s="76">
        <f t="shared" ref="G171:H173" si="35">12-G38</f>
        <v>12</v>
      </c>
      <c r="H171" s="76">
        <f t="shared" si="35"/>
        <v>12</v>
      </c>
      <c r="I171" s="75">
        <v>12</v>
      </c>
      <c r="J171" s="75">
        <v>12</v>
      </c>
      <c r="K171" s="61">
        <f t="shared" si="31"/>
        <v>48</v>
      </c>
      <c r="L171" s="58">
        <f t="shared" si="32"/>
        <v>0</v>
      </c>
      <c r="M171" s="58">
        <f t="shared" si="32"/>
        <v>0</v>
      </c>
      <c r="N171" s="58">
        <f t="shared" si="32"/>
        <v>0</v>
      </c>
      <c r="O171" s="58">
        <f t="shared" si="32"/>
        <v>0</v>
      </c>
      <c r="P171" s="62">
        <f t="shared" si="33"/>
        <v>0</v>
      </c>
    </row>
    <row r="172" spans="1:16" outlineLevel="1">
      <c r="A172" s="63"/>
      <c r="B172" s="56" t="s">
        <v>42</v>
      </c>
      <c r="C172" s="57" t="s">
        <v>22</v>
      </c>
      <c r="D172" s="58">
        <v>30000</v>
      </c>
      <c r="E172" s="59">
        <v>1</v>
      </c>
      <c r="F172" s="90">
        <f>Offerta!F106</f>
        <v>0</v>
      </c>
      <c r="G172" s="76">
        <f t="shared" si="35"/>
        <v>12</v>
      </c>
      <c r="H172" s="76">
        <f t="shared" si="35"/>
        <v>12</v>
      </c>
      <c r="I172" s="75">
        <v>12</v>
      </c>
      <c r="J172" s="75">
        <v>12</v>
      </c>
      <c r="K172" s="61">
        <f t="shared" si="31"/>
        <v>48</v>
      </c>
      <c r="L172" s="58">
        <f t="shared" si="32"/>
        <v>0</v>
      </c>
      <c r="M172" s="58">
        <f t="shared" si="32"/>
        <v>0</v>
      </c>
      <c r="N172" s="58">
        <f t="shared" si="32"/>
        <v>0</v>
      </c>
      <c r="O172" s="58">
        <f t="shared" si="32"/>
        <v>0</v>
      </c>
      <c r="P172" s="62">
        <f t="shared" si="33"/>
        <v>0</v>
      </c>
    </row>
    <row r="173" spans="1:16" outlineLevel="1">
      <c r="A173" s="63"/>
      <c r="B173" s="56" t="s">
        <v>42</v>
      </c>
      <c r="C173" s="57" t="s">
        <v>23</v>
      </c>
      <c r="D173" s="58">
        <v>10000</v>
      </c>
      <c r="E173" s="59">
        <v>1</v>
      </c>
      <c r="F173" s="90">
        <f>Offerta!F107</f>
        <v>0</v>
      </c>
      <c r="G173" s="76">
        <f t="shared" si="35"/>
        <v>12</v>
      </c>
      <c r="H173" s="76">
        <f t="shared" si="35"/>
        <v>12</v>
      </c>
      <c r="I173" s="75">
        <v>12</v>
      </c>
      <c r="J173" s="75">
        <v>12</v>
      </c>
      <c r="K173" s="61">
        <f t="shared" si="31"/>
        <v>48</v>
      </c>
      <c r="L173" s="58">
        <f t="shared" si="32"/>
        <v>0</v>
      </c>
      <c r="M173" s="58">
        <f t="shared" si="32"/>
        <v>0</v>
      </c>
      <c r="N173" s="58">
        <f t="shared" si="32"/>
        <v>0</v>
      </c>
      <c r="O173" s="58">
        <f t="shared" si="32"/>
        <v>0</v>
      </c>
      <c r="P173" s="62">
        <f t="shared" si="33"/>
        <v>0</v>
      </c>
    </row>
    <row r="174" spans="1:16" outlineLevel="1">
      <c r="A174" s="63"/>
      <c r="B174" s="56" t="s">
        <v>42</v>
      </c>
      <c r="C174" s="57" t="s">
        <v>20</v>
      </c>
      <c r="D174" s="58">
        <v>5000</v>
      </c>
      <c r="E174" s="59">
        <v>1</v>
      </c>
      <c r="F174" s="90">
        <f>Offerta!F124</f>
        <v>0</v>
      </c>
      <c r="G174" s="76">
        <f>12-G42</f>
        <v>12</v>
      </c>
      <c r="H174" s="76">
        <f>12-H42</f>
        <v>12</v>
      </c>
      <c r="I174" s="75">
        <v>12</v>
      </c>
      <c r="J174" s="75">
        <v>12</v>
      </c>
      <c r="K174" s="61">
        <f t="shared" si="31"/>
        <v>48</v>
      </c>
      <c r="L174" s="58">
        <f t="shared" si="32"/>
        <v>0</v>
      </c>
      <c r="M174" s="58">
        <f t="shared" si="32"/>
        <v>0</v>
      </c>
      <c r="N174" s="58">
        <f t="shared" si="32"/>
        <v>0</v>
      </c>
      <c r="O174" s="58">
        <f t="shared" si="32"/>
        <v>0</v>
      </c>
      <c r="P174" s="62">
        <f t="shared" si="33"/>
        <v>0</v>
      </c>
    </row>
    <row r="175" spans="1:16" outlineLevel="1">
      <c r="A175" s="63"/>
      <c r="B175" s="56" t="s">
        <v>42</v>
      </c>
      <c r="C175" s="57" t="s">
        <v>20</v>
      </c>
      <c r="D175" s="58">
        <v>10000</v>
      </c>
      <c r="E175" s="59">
        <v>1</v>
      </c>
      <c r="F175" s="90">
        <f>Offerta!F125</f>
        <v>0</v>
      </c>
      <c r="G175" s="76">
        <f>12-G43</f>
        <v>12</v>
      </c>
      <c r="H175" s="76">
        <f>12-H43</f>
        <v>12</v>
      </c>
      <c r="I175" s="75">
        <v>12</v>
      </c>
      <c r="J175" s="75">
        <v>12</v>
      </c>
      <c r="K175" s="61">
        <f t="shared" si="31"/>
        <v>48</v>
      </c>
      <c r="L175" s="58">
        <f t="shared" si="32"/>
        <v>0</v>
      </c>
      <c r="M175" s="58">
        <f t="shared" si="32"/>
        <v>0</v>
      </c>
      <c r="N175" s="58">
        <f t="shared" si="32"/>
        <v>0</v>
      </c>
      <c r="O175" s="58">
        <f t="shared" si="32"/>
        <v>0</v>
      </c>
      <c r="P175" s="62">
        <f t="shared" si="33"/>
        <v>0</v>
      </c>
    </row>
    <row r="176" spans="1:16" outlineLevel="1">
      <c r="A176" s="63"/>
      <c r="B176" s="56" t="s">
        <v>42</v>
      </c>
      <c r="C176" s="57" t="s">
        <v>19</v>
      </c>
      <c r="D176" s="58">
        <v>30000</v>
      </c>
      <c r="E176" s="59">
        <v>2</v>
      </c>
      <c r="F176" s="90">
        <f>Offerta!F120</f>
        <v>0</v>
      </c>
      <c r="G176" s="76">
        <f>12-G41</f>
        <v>12</v>
      </c>
      <c r="H176" s="76">
        <f>12-H41</f>
        <v>12</v>
      </c>
      <c r="I176" s="75">
        <v>12</v>
      </c>
      <c r="J176" s="75">
        <v>12</v>
      </c>
      <c r="K176" s="61">
        <f t="shared" si="31"/>
        <v>48</v>
      </c>
      <c r="L176" s="58">
        <f t="shared" si="32"/>
        <v>0</v>
      </c>
      <c r="M176" s="58">
        <f t="shared" si="32"/>
        <v>0</v>
      </c>
      <c r="N176" s="58">
        <f t="shared" si="32"/>
        <v>0</v>
      </c>
      <c r="O176" s="58">
        <f t="shared" si="32"/>
        <v>0</v>
      </c>
      <c r="P176" s="62">
        <f t="shared" si="33"/>
        <v>0</v>
      </c>
    </row>
    <row r="177" spans="1:16" outlineLevel="1">
      <c r="A177" s="63"/>
      <c r="B177" s="56" t="s">
        <v>42</v>
      </c>
      <c r="C177" s="57" t="s">
        <v>24</v>
      </c>
      <c r="D177" s="58">
        <v>5000</v>
      </c>
      <c r="E177" s="59">
        <v>1</v>
      </c>
      <c r="F177" s="90">
        <f>Offerta!F111</f>
        <v>0</v>
      </c>
      <c r="G177" s="76">
        <f>12-G44</f>
        <v>12</v>
      </c>
      <c r="H177" s="76">
        <f>12-H44</f>
        <v>12</v>
      </c>
      <c r="I177" s="75">
        <v>12</v>
      </c>
      <c r="J177" s="75">
        <v>12</v>
      </c>
      <c r="K177" s="61">
        <f t="shared" si="31"/>
        <v>48</v>
      </c>
      <c r="L177" s="58">
        <f t="shared" si="32"/>
        <v>0</v>
      </c>
      <c r="M177" s="58">
        <f t="shared" si="32"/>
        <v>0</v>
      </c>
      <c r="N177" s="58">
        <f t="shared" si="32"/>
        <v>0</v>
      </c>
      <c r="O177" s="58">
        <f t="shared" si="32"/>
        <v>0</v>
      </c>
      <c r="P177" s="62">
        <f t="shared" si="33"/>
        <v>0</v>
      </c>
    </row>
    <row r="178" spans="1:16" outlineLevel="1">
      <c r="A178" s="63"/>
      <c r="B178" s="56" t="s">
        <v>43</v>
      </c>
      <c r="C178" s="57" t="s">
        <v>16</v>
      </c>
      <c r="D178" s="58">
        <v>5000</v>
      </c>
      <c r="E178" s="59">
        <v>3</v>
      </c>
      <c r="F178" s="90">
        <f>Offerta!F92</f>
        <v>0</v>
      </c>
      <c r="G178" s="76">
        <f>12-G45</f>
        <v>12</v>
      </c>
      <c r="H178" s="76">
        <f t="shared" ref="H178:J181" si="36">12-H45</f>
        <v>12</v>
      </c>
      <c r="I178" s="76">
        <f t="shared" si="36"/>
        <v>12</v>
      </c>
      <c r="J178" s="76">
        <f t="shared" si="36"/>
        <v>12</v>
      </c>
      <c r="K178" s="61">
        <f t="shared" si="31"/>
        <v>48</v>
      </c>
      <c r="L178" s="58">
        <f t="shared" si="32"/>
        <v>0</v>
      </c>
      <c r="M178" s="58">
        <f t="shared" si="32"/>
        <v>0</v>
      </c>
      <c r="N178" s="58">
        <f t="shared" si="32"/>
        <v>0</v>
      </c>
      <c r="O178" s="58">
        <f t="shared" si="32"/>
        <v>0</v>
      </c>
      <c r="P178" s="62">
        <f t="shared" si="33"/>
        <v>0</v>
      </c>
    </row>
    <row r="179" spans="1:16" outlineLevel="1">
      <c r="A179" s="63"/>
      <c r="B179" s="56" t="s">
        <v>43</v>
      </c>
      <c r="C179" s="57" t="s">
        <v>16</v>
      </c>
      <c r="D179" s="58">
        <v>10000</v>
      </c>
      <c r="E179" s="59">
        <v>5</v>
      </c>
      <c r="F179" s="90">
        <f>Offerta!F93</f>
        <v>0</v>
      </c>
      <c r="G179" s="76">
        <f>12-G46</f>
        <v>12</v>
      </c>
      <c r="H179" s="76">
        <f t="shared" si="36"/>
        <v>12</v>
      </c>
      <c r="I179" s="76">
        <f t="shared" si="36"/>
        <v>12</v>
      </c>
      <c r="J179" s="76">
        <f t="shared" si="36"/>
        <v>12</v>
      </c>
      <c r="K179" s="61">
        <f t="shared" si="31"/>
        <v>48</v>
      </c>
      <c r="L179" s="58">
        <f t="shared" si="32"/>
        <v>0</v>
      </c>
      <c r="M179" s="58">
        <f t="shared" si="32"/>
        <v>0</v>
      </c>
      <c r="N179" s="58">
        <f t="shared" si="32"/>
        <v>0</v>
      </c>
      <c r="O179" s="58">
        <f t="shared" si="32"/>
        <v>0</v>
      </c>
      <c r="P179" s="62">
        <f t="shared" si="33"/>
        <v>0</v>
      </c>
    </row>
    <row r="180" spans="1:16" outlineLevel="1">
      <c r="A180" s="63"/>
      <c r="B180" s="56" t="s">
        <v>43</v>
      </c>
      <c r="C180" s="57" t="s">
        <v>16</v>
      </c>
      <c r="D180" s="58">
        <v>15000</v>
      </c>
      <c r="E180" s="59">
        <v>4</v>
      </c>
      <c r="F180" s="90">
        <f>Offerta!F94</f>
        <v>0</v>
      </c>
      <c r="G180" s="76">
        <f>12-G47</f>
        <v>12</v>
      </c>
      <c r="H180" s="76">
        <f t="shared" si="36"/>
        <v>12</v>
      </c>
      <c r="I180" s="76">
        <f t="shared" si="36"/>
        <v>12</v>
      </c>
      <c r="J180" s="76">
        <f t="shared" si="36"/>
        <v>12</v>
      </c>
      <c r="K180" s="61">
        <f t="shared" si="31"/>
        <v>48</v>
      </c>
      <c r="L180" s="58">
        <f t="shared" si="32"/>
        <v>0</v>
      </c>
      <c r="M180" s="58">
        <f t="shared" si="32"/>
        <v>0</v>
      </c>
      <c r="N180" s="58">
        <f t="shared" si="32"/>
        <v>0</v>
      </c>
      <c r="O180" s="58">
        <f t="shared" si="32"/>
        <v>0</v>
      </c>
      <c r="P180" s="62">
        <f t="shared" si="33"/>
        <v>0</v>
      </c>
    </row>
    <row r="181" spans="1:16" outlineLevel="1">
      <c r="A181" s="63"/>
      <c r="B181" s="56" t="s">
        <v>43</v>
      </c>
      <c r="C181" s="57" t="s">
        <v>18</v>
      </c>
      <c r="D181" s="58">
        <v>15000</v>
      </c>
      <c r="E181" s="59">
        <v>1</v>
      </c>
      <c r="F181" s="90">
        <f>Offerta!F115</f>
        <v>0</v>
      </c>
      <c r="G181" s="76">
        <f>12-G48</f>
        <v>12</v>
      </c>
      <c r="H181" s="76">
        <f t="shared" si="36"/>
        <v>12</v>
      </c>
      <c r="I181" s="76">
        <f t="shared" si="36"/>
        <v>12</v>
      </c>
      <c r="J181" s="76">
        <f t="shared" si="36"/>
        <v>12</v>
      </c>
      <c r="K181" s="61">
        <f t="shared" si="31"/>
        <v>48</v>
      </c>
      <c r="L181" s="58">
        <f t="shared" si="32"/>
        <v>0</v>
      </c>
      <c r="M181" s="58">
        <f t="shared" si="32"/>
        <v>0</v>
      </c>
      <c r="N181" s="58">
        <f t="shared" si="32"/>
        <v>0</v>
      </c>
      <c r="O181" s="58">
        <f t="shared" si="32"/>
        <v>0</v>
      </c>
      <c r="P181" s="62">
        <f t="shared" si="33"/>
        <v>0</v>
      </c>
    </row>
    <row r="182" spans="1:16" outlineLevel="1">
      <c r="A182" s="63"/>
      <c r="B182" s="56" t="s">
        <v>43</v>
      </c>
      <c r="C182" s="57" t="s">
        <v>35</v>
      </c>
      <c r="D182" s="58">
        <v>5000</v>
      </c>
      <c r="E182" s="59">
        <v>7</v>
      </c>
      <c r="F182" s="90">
        <f>Offerta!F109</f>
        <v>0</v>
      </c>
      <c r="G182" s="76">
        <f>12-G45</f>
        <v>12</v>
      </c>
      <c r="H182" s="76">
        <f t="shared" ref="H182:J183" si="37">12-H45</f>
        <v>12</v>
      </c>
      <c r="I182" s="76">
        <f t="shared" si="37"/>
        <v>12</v>
      </c>
      <c r="J182" s="76">
        <f t="shared" si="37"/>
        <v>12</v>
      </c>
      <c r="K182" s="61">
        <f t="shared" si="31"/>
        <v>48</v>
      </c>
      <c r="L182" s="58">
        <f t="shared" si="32"/>
        <v>0</v>
      </c>
      <c r="M182" s="58">
        <f t="shared" si="32"/>
        <v>0</v>
      </c>
      <c r="N182" s="58">
        <f t="shared" si="32"/>
        <v>0</v>
      </c>
      <c r="O182" s="58">
        <f t="shared" si="32"/>
        <v>0</v>
      </c>
      <c r="P182" s="62">
        <f t="shared" si="33"/>
        <v>0</v>
      </c>
    </row>
    <row r="183" spans="1:16" outlineLevel="1">
      <c r="A183" s="63"/>
      <c r="B183" s="56" t="s">
        <v>43</v>
      </c>
      <c r="C183" s="57" t="s">
        <v>35</v>
      </c>
      <c r="D183" s="58">
        <v>10000</v>
      </c>
      <c r="E183" s="59">
        <v>4</v>
      </c>
      <c r="F183" s="90">
        <f>Offerta!F110</f>
        <v>0</v>
      </c>
      <c r="G183" s="76">
        <f>12-G46</f>
        <v>12</v>
      </c>
      <c r="H183" s="76">
        <f t="shared" si="37"/>
        <v>12</v>
      </c>
      <c r="I183" s="76">
        <f t="shared" si="37"/>
        <v>12</v>
      </c>
      <c r="J183" s="76">
        <f t="shared" si="37"/>
        <v>12</v>
      </c>
      <c r="K183" s="61">
        <f t="shared" si="31"/>
        <v>48</v>
      </c>
      <c r="L183" s="58">
        <f t="shared" si="32"/>
        <v>0</v>
      </c>
      <c r="M183" s="58">
        <f t="shared" si="32"/>
        <v>0</v>
      </c>
      <c r="N183" s="58">
        <f t="shared" si="32"/>
        <v>0</v>
      </c>
      <c r="O183" s="58">
        <f t="shared" si="32"/>
        <v>0</v>
      </c>
      <c r="P183" s="62">
        <f t="shared" si="33"/>
        <v>0</v>
      </c>
    </row>
    <row r="184" spans="1:16" outlineLevel="1">
      <c r="A184" s="63"/>
      <c r="B184" s="56" t="s">
        <v>43</v>
      </c>
      <c r="C184" s="57" t="s">
        <v>22</v>
      </c>
      <c r="D184" s="58">
        <v>5000</v>
      </c>
      <c r="E184" s="59">
        <v>1</v>
      </c>
      <c r="F184" s="90">
        <f>Offerta!F101</f>
        <v>0</v>
      </c>
      <c r="G184" s="76">
        <f>12-G48</f>
        <v>12</v>
      </c>
      <c r="H184" s="76">
        <f t="shared" ref="H184:J184" si="38">12-H48</f>
        <v>12</v>
      </c>
      <c r="I184" s="76">
        <f t="shared" si="38"/>
        <v>12</v>
      </c>
      <c r="J184" s="76">
        <f t="shared" si="38"/>
        <v>12</v>
      </c>
      <c r="K184" s="61">
        <f t="shared" si="31"/>
        <v>48</v>
      </c>
      <c r="L184" s="58">
        <f t="shared" si="32"/>
        <v>0</v>
      </c>
      <c r="M184" s="58">
        <f t="shared" si="32"/>
        <v>0</v>
      </c>
      <c r="N184" s="58">
        <f t="shared" si="32"/>
        <v>0</v>
      </c>
      <c r="O184" s="58">
        <f t="shared" si="32"/>
        <v>0</v>
      </c>
      <c r="P184" s="62">
        <f t="shared" si="33"/>
        <v>0</v>
      </c>
    </row>
    <row r="185" spans="1:16" outlineLevel="1">
      <c r="A185" s="63"/>
      <c r="B185" s="56" t="s">
        <v>43</v>
      </c>
      <c r="C185" s="57" t="s">
        <v>21</v>
      </c>
      <c r="D185" s="58">
        <v>15000</v>
      </c>
      <c r="E185" s="64">
        <v>2</v>
      </c>
      <c r="F185" s="90">
        <f>Offerta!F121</f>
        <v>0</v>
      </c>
      <c r="G185" s="76">
        <f>12-G52</f>
        <v>12</v>
      </c>
      <c r="H185" s="76">
        <f>12-H52</f>
        <v>12</v>
      </c>
      <c r="I185" s="76">
        <f>12-I52</f>
        <v>12</v>
      </c>
      <c r="J185" s="76">
        <f>12-J52</f>
        <v>12</v>
      </c>
      <c r="K185" s="61">
        <f t="shared" si="31"/>
        <v>48</v>
      </c>
      <c r="L185" s="58">
        <f t="shared" si="32"/>
        <v>0</v>
      </c>
      <c r="M185" s="58">
        <f t="shared" si="32"/>
        <v>0</v>
      </c>
      <c r="N185" s="58">
        <f t="shared" si="32"/>
        <v>0</v>
      </c>
      <c r="O185" s="58">
        <f t="shared" si="32"/>
        <v>0</v>
      </c>
      <c r="P185" s="62">
        <f t="shared" si="33"/>
        <v>0</v>
      </c>
    </row>
    <row r="186" spans="1:16" outlineLevel="1">
      <c r="A186" s="66"/>
      <c r="B186" s="56" t="s">
        <v>43</v>
      </c>
      <c r="C186" s="57" t="s">
        <v>20</v>
      </c>
      <c r="D186" s="58">
        <v>5000</v>
      </c>
      <c r="E186" s="64">
        <v>1</v>
      </c>
      <c r="F186" s="90">
        <f>Offerta!F124</f>
        <v>0</v>
      </c>
      <c r="G186" s="76">
        <f>12-G50</f>
        <v>12</v>
      </c>
      <c r="H186" s="76">
        <f t="shared" ref="H186:J186" si="39">12-H50</f>
        <v>12</v>
      </c>
      <c r="I186" s="76">
        <f t="shared" si="39"/>
        <v>12</v>
      </c>
      <c r="J186" s="76">
        <f t="shared" si="39"/>
        <v>12</v>
      </c>
      <c r="K186" s="61">
        <f t="shared" si="31"/>
        <v>48</v>
      </c>
      <c r="L186" s="58">
        <f t="shared" si="32"/>
        <v>0</v>
      </c>
      <c r="M186" s="58">
        <f t="shared" si="32"/>
        <v>0</v>
      </c>
      <c r="N186" s="58">
        <f t="shared" si="32"/>
        <v>0</v>
      </c>
      <c r="O186" s="58">
        <f t="shared" si="32"/>
        <v>0</v>
      </c>
      <c r="P186" s="62">
        <f t="shared" si="33"/>
        <v>0</v>
      </c>
    </row>
    <row r="187" spans="1:16">
      <c r="A187" s="67" t="s">
        <v>44</v>
      </c>
      <c r="B187" s="69"/>
      <c r="C187" s="69"/>
      <c r="D187" s="69"/>
      <c r="E187" s="71">
        <f>SUBTOTAL(9,E96:E186)</f>
        <v>419</v>
      </c>
      <c r="F187" s="77"/>
      <c r="G187" s="73"/>
      <c r="H187" s="73"/>
      <c r="I187" s="73"/>
      <c r="J187" s="73"/>
      <c r="K187" s="70"/>
      <c r="L187" s="71">
        <f t="shared" ref="L187:N187" si="40">SUBTOTAL(9,L95:L186)</f>
        <v>0</v>
      </c>
      <c r="M187" s="71">
        <f t="shared" si="40"/>
        <v>0</v>
      </c>
      <c r="N187" s="71">
        <f t="shared" si="40"/>
        <v>0</v>
      </c>
      <c r="O187" s="71">
        <f>SUBTOTAL(9,O95:O186)</f>
        <v>0</v>
      </c>
      <c r="P187" s="74">
        <f>SUBTOTAL(9,P95:P186)</f>
        <v>0</v>
      </c>
    </row>
    <row r="188" spans="1:16">
      <c r="A188" s="78" t="s">
        <v>52</v>
      </c>
      <c r="B188" s="69"/>
      <c r="C188" s="69"/>
      <c r="D188" s="69"/>
      <c r="E188" s="71"/>
      <c r="F188" s="77"/>
      <c r="G188" s="73"/>
      <c r="H188" s="73"/>
      <c r="I188" s="73"/>
      <c r="J188" s="73"/>
      <c r="K188" s="70"/>
      <c r="L188" s="71">
        <f t="shared" ref="L188:N188" si="41">SUBTOTAL(9,L3:L187)</f>
        <v>0</v>
      </c>
      <c r="M188" s="71">
        <f t="shared" si="41"/>
        <v>0</v>
      </c>
      <c r="N188" s="71">
        <f t="shared" si="41"/>
        <v>0</v>
      </c>
      <c r="O188" s="71">
        <f>SUBTOTAL(9,O3:O187)</f>
        <v>0</v>
      </c>
      <c r="P188" s="74">
        <f>SUBTOTAL(9,P3:P187)</f>
        <v>0</v>
      </c>
    </row>
    <row r="193" spans="6:6">
      <c r="F193" s="80"/>
    </row>
    <row r="197" spans="6:6">
      <c r="F197" s="80"/>
    </row>
  </sheetData>
  <sheetProtection sheet="1" objects="1" scenarios="1"/>
  <autoFilter ref="C1:D190"/>
  <mergeCells count="1">
    <mergeCell ref="F1:P1"/>
  </mergeCells>
  <pageMargins left="0.78740157480314965" right="0.78740157480314965" top="0.78740157480314965" bottom="0.78740157480314965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Offerta</vt:lpstr>
      <vt:lpstr>Calcolo</vt:lpstr>
      <vt:lpstr>Offerta!Area_stampa</vt:lpstr>
      <vt:lpstr>Calcolo!Titoli_stampa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tommasini</dc:creator>
  <cp:lastModifiedBy>Utente</cp:lastModifiedBy>
  <cp:lastPrinted>2018-05-07T15:11:07Z</cp:lastPrinted>
  <dcterms:created xsi:type="dcterms:W3CDTF">2018-03-14T17:17:26Z</dcterms:created>
  <dcterms:modified xsi:type="dcterms:W3CDTF">2018-05-09T14:45:41Z</dcterms:modified>
</cp:coreProperties>
</file>