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9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<sst xmlns="http://schemas.openxmlformats.org/spreadsheetml/2006/main" count="507" uniqueCount="232">
  <si>
    <t xml:space="preserve">IMPORTI ANNUI CON IVA </t>
  </si>
  <si>
    <t>economato e farmacia</t>
  </si>
  <si>
    <t>DESCRIZIONE PRODOTTI</t>
  </si>
  <si>
    <t>UNITA' DI MISURA</t>
  </si>
  <si>
    <t>CONFEZIONAMENTO</t>
  </si>
  <si>
    <t>REQUISITI SPECIFICI</t>
  </si>
  <si>
    <t>IMPORTO AUSLBO annuo con IVA</t>
  </si>
  <si>
    <t>IMPORTO AOUBO annuo con IVA</t>
  </si>
  <si>
    <t>IMPORTO IOR 
annuo con IVA</t>
  </si>
  <si>
    <t>IMPORTO AUSL Imola  annuo con IVA</t>
  </si>
  <si>
    <t>IMPORTO AUSLFE annnuo con IVA</t>
  </si>
  <si>
    <t xml:space="preserve">IMPORTO AOUFE annuo con IVA   </t>
  </si>
  <si>
    <t xml:space="preserve">IMPORTO TOTALE CON IVA </t>
  </si>
  <si>
    <t>RPE</t>
  </si>
  <si>
    <t>secondo Farmacopea</t>
  </si>
  <si>
    <t xml:space="preserve">Acqua Borica 3%  </t>
  </si>
  <si>
    <t>ml</t>
  </si>
  <si>
    <t>flacone 500 ml</t>
  </si>
  <si>
    <t>Calcio Acetato 500 mg</t>
  </si>
  <si>
    <t>confezione da 60 cps</t>
  </si>
  <si>
    <t xml:space="preserve">Carbone Vegetale 500 mg </t>
  </si>
  <si>
    <t>confezione da 120 cpr</t>
  </si>
  <si>
    <t xml:space="preserve">Crema Barriera </t>
  </si>
  <si>
    <t>g</t>
  </si>
  <si>
    <t>tubo 50 g</t>
  </si>
  <si>
    <t>barattolo 500 g</t>
  </si>
  <si>
    <t>Crema idratante-protettiva per neonati</t>
  </si>
  <si>
    <t>tubo da 50 g</t>
  </si>
  <si>
    <t>Merbromina 2% soluzione cutanea</t>
  </si>
  <si>
    <t>flacone da 30 ml</t>
  </si>
  <si>
    <t xml:space="preserve">Miele Rosato 
</t>
  </si>
  <si>
    <t xml:space="preserve">flacone da 20 a 30 g
</t>
  </si>
  <si>
    <t xml:space="preserve">g </t>
  </si>
  <si>
    <t>tubo da 100 g</t>
  </si>
  <si>
    <t xml:space="preserve">Ittiolo 10% unguento </t>
  </si>
  <si>
    <t>tubo da 30 a 50 g</t>
  </si>
  <si>
    <t>tubo da 50 a 80 g</t>
  </si>
  <si>
    <t xml:space="preserve">Pasta di Hoffmann </t>
  </si>
  <si>
    <t xml:space="preserve">Magnesio Solfato polvere
</t>
  </si>
  <si>
    <t>bs</t>
  </si>
  <si>
    <t>buste da 30 g</t>
  </si>
  <si>
    <t>flacone da 50 g</t>
  </si>
  <si>
    <t>Sodio Bicarbonato polvere</t>
  </si>
  <si>
    <t>barattolo da 200 g</t>
  </si>
  <si>
    <t xml:space="preserve">MATERIE PRIME </t>
  </si>
  <si>
    <t>flacone da 50 ml</t>
  </si>
  <si>
    <t>flacone da 500 ml</t>
  </si>
  <si>
    <t>flacone da 200 ml</t>
  </si>
  <si>
    <t>flacone da 1.000 ml</t>
  </si>
  <si>
    <t>flacone da 5.000 ml</t>
  </si>
  <si>
    <t>tubo 30 g</t>
  </si>
  <si>
    <t>barattolo 100 g</t>
  </si>
  <si>
    <t>confezione da 1.000 g</t>
  </si>
  <si>
    <t>confezione da 5.000 g</t>
  </si>
  <si>
    <t>confezione da 10.000 g</t>
  </si>
  <si>
    <t>busta da 100 g</t>
  </si>
  <si>
    <t>confezione da 100 g</t>
  </si>
  <si>
    <t xml:space="preserve">L- arginina Monocloridato </t>
  </si>
  <si>
    <t>confezione da 250 g</t>
  </si>
  <si>
    <t>barattolo da 5 g</t>
  </si>
  <si>
    <t>barattolo da 10 g</t>
  </si>
  <si>
    <t>Propranololo polvere</t>
  </si>
  <si>
    <t>barattolo da 100 g</t>
  </si>
  <si>
    <t>barattolo da 1000 g</t>
  </si>
  <si>
    <t xml:space="preserve">Acido Borico polvere </t>
  </si>
  <si>
    <t>barattolo da 5000 g</t>
  </si>
  <si>
    <t xml:space="preserve">Zinco Ossido </t>
  </si>
  <si>
    <t xml:space="preserve">Tris Amino Metano base                       </t>
  </si>
  <si>
    <t>barattolo da 500 g</t>
  </si>
  <si>
    <t>Sodio Citrato Trisodico Biidrato polvere</t>
  </si>
  <si>
    <t>Spironolattone</t>
  </si>
  <si>
    <t>barattolo da 50 g</t>
  </si>
  <si>
    <t xml:space="preserve">L-Citrullina </t>
  </si>
  <si>
    <t xml:space="preserve">4-Aminopiridina polvere </t>
  </si>
  <si>
    <t xml:space="preserve">Acido Citrico Monoidrato </t>
  </si>
  <si>
    <t>Acido Alfa Lipoico</t>
  </si>
  <si>
    <t>barattolo da 1.000 g</t>
  </si>
  <si>
    <t>Acido Tricloroacetico</t>
  </si>
  <si>
    <t>CPS</t>
  </si>
  <si>
    <t xml:space="preserve">confezione da min 1000 cps  </t>
  </si>
  <si>
    <t>Estriolo</t>
  </si>
  <si>
    <t xml:space="preserve">Glicerolo </t>
  </si>
  <si>
    <t>flacone da 1000 ml</t>
  </si>
  <si>
    <t xml:space="preserve">ml </t>
  </si>
  <si>
    <t>Omeprazolo Base</t>
  </si>
  <si>
    <t>Potassio Citrato polvere</t>
  </si>
  <si>
    <t>Sodio Benzoato polvere</t>
  </si>
  <si>
    <t xml:space="preserve">Sodio Citrato Trisodico Biidrato </t>
  </si>
  <si>
    <t xml:space="preserve">Tiamina Cloridrato </t>
  </si>
  <si>
    <t>Veicolo Sospendente S/Aroma utile per preparazioni neonatali e pediatriche</t>
  </si>
  <si>
    <t>litri</t>
  </si>
  <si>
    <t>flacone da 1 litro</t>
  </si>
  <si>
    <t>Allume rocca</t>
  </si>
  <si>
    <t>barattolo da 250 g</t>
  </si>
  <si>
    <t>Sodio Borato (tetraborato decaidrato)</t>
  </si>
  <si>
    <t>Sodio solfato anidro</t>
  </si>
  <si>
    <t>Tintura Benzoino</t>
  </si>
  <si>
    <t>Eucerina anidra</t>
  </si>
  <si>
    <t>Lattosio polvere</t>
  </si>
  <si>
    <t>metile Salicilato</t>
  </si>
  <si>
    <t>Sorbitolo soluzione 70%</t>
  </si>
  <si>
    <t>Piridossina cloridrato polvere</t>
  </si>
  <si>
    <t>Gomma adragante polvere</t>
  </si>
  <si>
    <t>Potassio ioduro</t>
  </si>
  <si>
    <t xml:space="preserve">Saccarosio semolato </t>
  </si>
  <si>
    <t>Olio Oliva raffinato</t>
  </si>
  <si>
    <t>Acqua distillata:</t>
  </si>
  <si>
    <t>LOTTO</t>
  </si>
  <si>
    <t>Crema Base:</t>
  </si>
  <si>
    <t>Zinco ossido:</t>
  </si>
  <si>
    <t>unguento salicilico:</t>
  </si>
  <si>
    <t xml:space="preserve">Olio Mandorle dolci: </t>
  </si>
  <si>
    <t xml:space="preserve">Paraffina liquida (olio di vasellina):   
</t>
  </si>
  <si>
    <t xml:space="preserve"> </t>
  </si>
  <si>
    <t xml:space="preserve">Vasellina bianca:
</t>
  </si>
  <si>
    <t>Vasellina bianca filante:</t>
  </si>
  <si>
    <t xml:space="preserve">Lanolina Anidra: </t>
  </si>
  <si>
    <t xml:space="preserve">Carbone attivo polvere: </t>
  </si>
  <si>
    <t xml:space="preserve">Lidocaina Cloridrato:                </t>
  </si>
  <si>
    <t>Urea:</t>
  </si>
  <si>
    <t>Captopril  polvere:</t>
  </si>
  <si>
    <t>Sulfadiazina:</t>
  </si>
  <si>
    <t xml:space="preserve">Potassio Cloruro:              </t>
  </si>
  <si>
    <t>Capsule Gelatina Dura:</t>
  </si>
  <si>
    <t xml:space="preserve">Iodio Bisublimato: </t>
  </si>
  <si>
    <t>Sodio Bicarbonato polvere:</t>
  </si>
  <si>
    <t xml:space="preserve">Sodio Cloruro: </t>
  </si>
  <si>
    <t xml:space="preserve"> Olii essenziali:</t>
  </si>
  <si>
    <t xml:space="preserve">Olio di ricino: 
</t>
  </si>
  <si>
    <t xml:space="preserve">Eucaliptolo puro 100%:           </t>
  </si>
  <si>
    <t xml:space="preserve">Glicerina molecola 30° Bé </t>
  </si>
  <si>
    <t>Polyethilene glycol 1500 for sinthesis</t>
  </si>
  <si>
    <t>barattolo da 5.000 g</t>
  </si>
  <si>
    <t>Dimetilsulfossido:</t>
  </si>
  <si>
    <t>Glucosio monoidrato polvere:</t>
  </si>
  <si>
    <t>28</t>
  </si>
  <si>
    <t>30</t>
  </si>
  <si>
    <t>Flacone 1000 ml</t>
  </si>
  <si>
    <t xml:space="preserve">cannello </t>
  </si>
  <si>
    <t xml:space="preserve">TUBO/provetta VETRO  </t>
  </si>
  <si>
    <t>cannello</t>
  </si>
  <si>
    <t>Argento Nitrato CANNELLI fuso cil vetro  g. 10 ca.</t>
  </si>
  <si>
    <t>FORMULE GALENICHE</t>
  </si>
  <si>
    <t>Carbossimtilcellulosa a media viscosità</t>
  </si>
  <si>
    <t>Argento Nitrato CANNELLI fuso cil vetro  g. 5 ca.</t>
  </si>
  <si>
    <t xml:space="preserve">TUBO/provetta VETRO   </t>
  </si>
  <si>
    <t>flacone da 300 ml a  500 ml</t>
  </si>
  <si>
    <r>
      <rPr>
        <b/>
        <sz val="12"/>
        <rFont val="Arial"/>
        <family val="2"/>
      </rPr>
      <t>5.1</t>
    </r>
    <r>
      <rPr>
        <sz val="12"/>
        <rFont val="Arial"/>
        <family val="2"/>
      </rPr>
      <t xml:space="preserve"> - Crema Base </t>
    </r>
  </si>
  <si>
    <r>
      <rPr>
        <b/>
        <sz val="12"/>
        <rFont val="Arial"/>
        <family val="2"/>
      </rPr>
      <t xml:space="preserve">5.2 </t>
    </r>
    <r>
      <rPr>
        <sz val="12"/>
        <rFont val="Arial"/>
        <family val="2"/>
      </rPr>
      <t xml:space="preserve">- Crema Base </t>
    </r>
  </si>
  <si>
    <r>
      <rPr>
        <b/>
        <sz val="12"/>
        <rFont val="Arial"/>
        <family val="2"/>
      </rPr>
      <t>9.1 -</t>
    </r>
    <r>
      <rPr>
        <sz val="12"/>
        <rFont val="Arial"/>
        <family val="2"/>
      </rPr>
      <t xml:space="preserve"> Zinco ossido unguento 10% </t>
    </r>
  </si>
  <si>
    <r>
      <rPr>
        <b/>
        <sz val="12"/>
        <rFont val="Arial"/>
        <family val="2"/>
      </rPr>
      <t xml:space="preserve">9.2 - </t>
    </r>
    <r>
      <rPr>
        <sz val="12"/>
        <rFont val="Arial"/>
        <family val="2"/>
      </rPr>
      <t xml:space="preserve">Zinco Ossido pasta cutanea all'acqua </t>
    </r>
  </si>
  <si>
    <t>Polietilenglicole:</t>
  </si>
  <si>
    <t>AMIDI:</t>
  </si>
  <si>
    <r>
      <rPr>
        <b/>
        <sz val="12"/>
        <rFont val="Arial"/>
        <family val="2"/>
      </rPr>
      <t xml:space="preserve">11.1 </t>
    </r>
    <r>
      <rPr>
        <sz val="12"/>
        <rFont val="Arial"/>
        <family val="2"/>
      </rPr>
      <t>- unguento salicilico 2 %</t>
    </r>
  </si>
  <si>
    <r>
      <rPr>
        <b/>
        <sz val="12"/>
        <rFont val="Arial"/>
        <family val="2"/>
      </rPr>
      <t>11.2</t>
    </r>
    <r>
      <rPr>
        <sz val="12"/>
        <rFont val="Arial"/>
        <family val="2"/>
      </rPr>
      <t xml:space="preserve"> - unguento salicilico 10 %</t>
    </r>
  </si>
  <si>
    <r>
      <rPr>
        <b/>
        <sz val="12"/>
        <rFont val="Arial"/>
        <family val="2"/>
      </rPr>
      <t>17.1 -</t>
    </r>
    <r>
      <rPr>
        <sz val="12"/>
        <rFont val="Arial"/>
        <family val="2"/>
      </rPr>
      <t xml:space="preserve"> Acqua RPE per analisi</t>
    </r>
  </si>
  <si>
    <r>
      <rPr>
        <b/>
        <sz val="12"/>
        <rFont val="Arial"/>
        <family val="2"/>
      </rPr>
      <t>17.2</t>
    </r>
    <r>
      <rPr>
        <sz val="12"/>
        <rFont val="Arial"/>
        <family val="2"/>
      </rPr>
      <t xml:space="preserve"> - acqua purificata -RPH_ secondo farmacopea</t>
    </r>
  </si>
  <si>
    <r>
      <rPr>
        <b/>
        <sz val="12"/>
        <rFont val="Arial"/>
        <family val="2"/>
      </rPr>
      <t xml:space="preserve">18.1 </t>
    </r>
    <r>
      <rPr>
        <sz val="12"/>
        <rFont val="Arial"/>
        <family val="2"/>
      </rPr>
      <t xml:space="preserve">- Olio Mandorle dolci </t>
    </r>
  </si>
  <si>
    <r>
      <rPr>
        <b/>
        <sz val="12"/>
        <rFont val="Arial"/>
        <family val="2"/>
      </rPr>
      <t xml:space="preserve">18.2 </t>
    </r>
    <r>
      <rPr>
        <sz val="12"/>
        <rFont val="Arial"/>
        <family val="2"/>
      </rPr>
      <t xml:space="preserve">- Olio Mandorle dolci </t>
    </r>
  </si>
  <si>
    <r>
      <rPr>
        <b/>
        <sz val="12"/>
        <rFont val="Arial"/>
        <family val="2"/>
      </rPr>
      <t>19.1</t>
    </r>
    <r>
      <rPr>
        <sz val="12"/>
        <rFont val="Arial"/>
        <family val="2"/>
      </rPr>
      <t xml:space="preserve"> - Paraffina liquida (olio di vasellina)  
</t>
    </r>
  </si>
  <si>
    <r>
      <rPr>
        <b/>
        <sz val="12"/>
        <rFont val="Arial"/>
        <family val="2"/>
      </rPr>
      <t>19.2</t>
    </r>
    <r>
      <rPr>
        <sz val="12"/>
        <rFont val="Arial"/>
        <family val="2"/>
      </rPr>
      <t xml:space="preserve"> - Paraffina liquida (olio di vasellina) 
</t>
    </r>
  </si>
  <si>
    <r>
      <rPr>
        <b/>
        <sz val="12"/>
        <rFont val="Arial"/>
        <family val="2"/>
      </rPr>
      <t>19.3</t>
    </r>
    <r>
      <rPr>
        <sz val="12"/>
        <rFont val="Arial"/>
        <family val="2"/>
      </rPr>
      <t xml:space="preserve"> -Paraffina liquida (olio di vasellina)  
</t>
    </r>
  </si>
  <si>
    <r>
      <rPr>
        <b/>
        <sz val="12"/>
        <rFont val="Arial"/>
        <family val="2"/>
      </rPr>
      <t xml:space="preserve">19.4 </t>
    </r>
    <r>
      <rPr>
        <sz val="12"/>
        <rFont val="Arial"/>
        <family val="2"/>
      </rPr>
      <t xml:space="preserve">- Paraffina liquida (olio di vasellina)  
</t>
    </r>
  </si>
  <si>
    <r>
      <rPr>
        <b/>
        <sz val="12"/>
        <rFont val="Arial"/>
        <family val="2"/>
      </rPr>
      <t>20.1</t>
    </r>
    <r>
      <rPr>
        <sz val="12"/>
        <rFont val="Arial"/>
        <family val="2"/>
      </rPr>
      <t xml:space="preserve"> - Vasellina bianca
</t>
    </r>
  </si>
  <si>
    <r>
      <rPr>
        <b/>
        <sz val="12"/>
        <rFont val="Arial"/>
        <family val="2"/>
      </rPr>
      <t>20.2</t>
    </r>
    <r>
      <rPr>
        <sz val="12"/>
        <rFont val="Arial"/>
        <family val="2"/>
      </rPr>
      <t xml:space="preserve"> - Vasellina bianca
</t>
    </r>
  </si>
  <si>
    <r>
      <rPr>
        <b/>
        <sz val="12"/>
        <rFont val="Arial"/>
        <family val="2"/>
      </rPr>
      <t>21.1</t>
    </r>
    <r>
      <rPr>
        <sz val="12"/>
        <rFont val="Arial"/>
        <family val="2"/>
      </rPr>
      <t xml:space="preserve"> - Vasellina bianca filante 
</t>
    </r>
  </si>
  <si>
    <r>
      <rPr>
        <b/>
        <sz val="12"/>
        <rFont val="Arial"/>
        <family val="2"/>
      </rPr>
      <t>21. 2</t>
    </r>
    <r>
      <rPr>
        <sz val="12"/>
        <rFont val="Arial"/>
        <family val="2"/>
      </rPr>
      <t xml:space="preserve"> - Vasellina bianca filante </t>
    </r>
  </si>
  <si>
    <r>
      <rPr>
        <b/>
        <sz val="12"/>
        <rFont val="Arial"/>
        <family val="2"/>
      </rPr>
      <t>21.3</t>
    </r>
    <r>
      <rPr>
        <sz val="12"/>
        <rFont val="Arial"/>
        <family val="2"/>
      </rPr>
      <t xml:space="preserve"> - Vasellina bianca filante 
</t>
    </r>
  </si>
  <si>
    <r>
      <rPr>
        <b/>
        <sz val="12"/>
        <rFont val="Arial"/>
        <family val="2"/>
      </rPr>
      <t>22.1</t>
    </r>
    <r>
      <rPr>
        <sz val="12"/>
        <rFont val="Arial"/>
        <family val="2"/>
      </rPr>
      <t xml:space="preserve"> - Lanolina Anidra </t>
    </r>
  </si>
  <si>
    <r>
      <rPr>
        <b/>
        <sz val="12"/>
        <rFont val="Arial"/>
        <family val="2"/>
      </rPr>
      <t>22.2</t>
    </r>
    <r>
      <rPr>
        <sz val="12"/>
        <rFont val="Arial"/>
        <family val="2"/>
      </rPr>
      <t xml:space="preserve"> -Lanolina Anidra  </t>
    </r>
  </si>
  <si>
    <r>
      <rPr>
        <b/>
        <sz val="12"/>
        <rFont val="Arial"/>
        <family val="2"/>
      </rPr>
      <t xml:space="preserve">23.1 </t>
    </r>
    <r>
      <rPr>
        <sz val="12"/>
        <rFont val="Arial"/>
        <family val="2"/>
      </rPr>
      <t>- Carbone attivo polvere</t>
    </r>
  </si>
  <si>
    <r>
      <rPr>
        <b/>
        <sz val="12"/>
        <rFont val="Arial"/>
        <family val="2"/>
      </rPr>
      <t xml:space="preserve">23.2 </t>
    </r>
    <r>
      <rPr>
        <sz val="12"/>
        <rFont val="Arial"/>
        <family val="2"/>
      </rPr>
      <t>- Carbone attivo polvere confezione da 1000 g</t>
    </r>
  </si>
  <si>
    <r>
      <rPr>
        <b/>
        <sz val="12"/>
        <rFont val="Arial"/>
        <family val="2"/>
      </rPr>
      <t>24.1 -</t>
    </r>
    <r>
      <rPr>
        <sz val="12"/>
        <rFont val="Arial"/>
        <family val="2"/>
      </rPr>
      <t xml:space="preserve"> Eucaliptolo puro 100%               </t>
    </r>
  </si>
  <si>
    <r>
      <rPr>
        <b/>
        <sz val="12"/>
        <rFont val="Arial"/>
        <family val="2"/>
      </rPr>
      <t xml:space="preserve">24.2 - </t>
    </r>
    <r>
      <rPr>
        <sz val="12"/>
        <rFont val="Arial"/>
        <family val="2"/>
      </rPr>
      <t xml:space="preserve">Eucaliptolo puro 100%               </t>
    </r>
  </si>
  <si>
    <t>25</t>
  </si>
  <si>
    <r>
      <rPr>
        <b/>
        <sz val="12"/>
        <rFont val="Arial"/>
        <family val="2"/>
      </rPr>
      <t>25.1</t>
    </r>
    <r>
      <rPr>
        <sz val="12"/>
        <rFont val="Arial"/>
        <family val="2"/>
      </rPr>
      <t xml:space="preserve"> - Lidocaina Cloridrato                  </t>
    </r>
  </si>
  <si>
    <r>
      <rPr>
        <b/>
        <sz val="12"/>
        <rFont val="Arial"/>
        <family val="2"/>
      </rPr>
      <t xml:space="preserve">25.2 </t>
    </r>
    <r>
      <rPr>
        <sz val="12"/>
        <rFont val="Arial"/>
        <family val="2"/>
      </rPr>
      <t xml:space="preserve">- Lidocaina Cloridrato                  </t>
    </r>
  </si>
  <si>
    <t>27</t>
  </si>
  <si>
    <r>
      <rPr>
        <b/>
        <sz val="12"/>
        <rFont val="Arial"/>
        <family val="2"/>
      </rPr>
      <t>27.1</t>
    </r>
    <r>
      <rPr>
        <sz val="12"/>
        <rFont val="Arial"/>
        <family val="2"/>
      </rPr>
      <t xml:space="preserve"> - Urea                            </t>
    </r>
  </si>
  <si>
    <r>
      <rPr>
        <b/>
        <sz val="12"/>
        <rFont val="Arial"/>
        <family val="2"/>
      </rPr>
      <t xml:space="preserve">27.2 </t>
    </r>
    <r>
      <rPr>
        <sz val="12"/>
        <rFont val="Arial"/>
        <family val="2"/>
      </rPr>
      <t xml:space="preserve">- Urea                            </t>
    </r>
  </si>
  <si>
    <r>
      <rPr>
        <b/>
        <sz val="12"/>
        <rFont val="Arial"/>
        <family val="2"/>
      </rPr>
      <t xml:space="preserve">28.1 </t>
    </r>
    <r>
      <rPr>
        <sz val="12"/>
        <rFont val="Arial"/>
        <family val="2"/>
      </rPr>
      <t xml:space="preserve">- Captopril  polvere </t>
    </r>
  </si>
  <si>
    <r>
      <rPr>
        <b/>
        <sz val="12"/>
        <rFont val="Arial"/>
        <family val="2"/>
      </rPr>
      <t xml:space="preserve">28.2 </t>
    </r>
    <r>
      <rPr>
        <sz val="12"/>
        <rFont val="Arial"/>
        <family val="2"/>
      </rPr>
      <t xml:space="preserve">- Captopril  polvere </t>
    </r>
  </si>
  <si>
    <r>
      <rPr>
        <b/>
        <sz val="12"/>
        <rFont val="Arial"/>
        <family val="2"/>
      </rPr>
      <t>30.1</t>
    </r>
    <r>
      <rPr>
        <sz val="12"/>
        <rFont val="Arial"/>
        <family val="2"/>
      </rPr>
      <t xml:space="preserve"> - Sulfadiazina</t>
    </r>
  </si>
  <si>
    <r>
      <rPr>
        <b/>
        <sz val="12"/>
        <rFont val="Arial"/>
        <family val="2"/>
      </rPr>
      <t>30. 2</t>
    </r>
    <r>
      <rPr>
        <sz val="12"/>
        <rFont val="Arial"/>
        <family val="2"/>
      </rPr>
      <t xml:space="preserve"> - Sulfadiazina </t>
    </r>
  </si>
  <si>
    <t>32</t>
  </si>
  <si>
    <r>
      <rPr>
        <b/>
        <sz val="12"/>
        <rFont val="Arial"/>
        <family val="2"/>
      </rPr>
      <t>32.1</t>
    </r>
    <r>
      <rPr>
        <sz val="12"/>
        <rFont val="Arial"/>
        <family val="2"/>
      </rPr>
      <t xml:space="preserve"> - Potassio Cloruro                 </t>
    </r>
  </si>
  <si>
    <r>
      <rPr>
        <b/>
        <sz val="12"/>
        <rFont val="Arial"/>
        <family val="2"/>
      </rPr>
      <t>32. 2</t>
    </r>
    <r>
      <rPr>
        <sz val="12"/>
        <rFont val="Arial"/>
        <family val="2"/>
      </rPr>
      <t xml:space="preserve">  - Potassio Cloruro                 </t>
    </r>
  </si>
  <si>
    <r>
      <rPr>
        <b/>
        <sz val="12"/>
        <rFont val="Arial"/>
        <family val="2"/>
      </rPr>
      <t>36.1</t>
    </r>
    <r>
      <rPr>
        <sz val="12"/>
        <rFont val="Arial"/>
        <family val="2"/>
      </rPr>
      <t xml:space="preserve"> -  Amido di Riso </t>
    </r>
  </si>
  <si>
    <r>
      <rPr>
        <b/>
        <sz val="12"/>
        <rFont val="Arial"/>
        <family val="2"/>
      </rPr>
      <t>36.2</t>
    </r>
    <r>
      <rPr>
        <sz val="12"/>
        <rFont val="Arial"/>
        <family val="2"/>
      </rPr>
      <t>-  Amido mais</t>
    </r>
  </si>
  <si>
    <r>
      <rPr>
        <b/>
        <sz val="12"/>
        <rFont val="Arial"/>
        <family val="2"/>
      </rPr>
      <t>47.1</t>
    </r>
    <r>
      <rPr>
        <sz val="12"/>
        <rFont val="Arial"/>
        <family val="2"/>
      </rPr>
      <t xml:space="preserve"> - Iodio Bisublimato </t>
    </r>
  </si>
  <si>
    <r>
      <rPr>
        <b/>
        <sz val="12"/>
        <rFont val="Arial"/>
        <family val="2"/>
      </rPr>
      <t>47.2</t>
    </r>
    <r>
      <rPr>
        <sz val="12"/>
        <rFont val="Arial"/>
        <family val="2"/>
      </rPr>
      <t xml:space="preserve"> - Iodio Bisublimato </t>
    </r>
  </si>
  <si>
    <r>
      <rPr>
        <b/>
        <sz val="12"/>
        <rFont val="Arial"/>
        <family val="2"/>
      </rPr>
      <t>51.1</t>
    </r>
    <r>
      <rPr>
        <sz val="12"/>
        <rFont val="Arial"/>
        <family val="2"/>
      </rPr>
      <t xml:space="preserve"> - Sodio Bicarbonato polvere</t>
    </r>
  </si>
  <si>
    <r>
      <rPr>
        <b/>
        <sz val="12"/>
        <rFont val="Arial"/>
        <family val="2"/>
      </rPr>
      <t>51.2</t>
    </r>
    <r>
      <rPr>
        <sz val="12"/>
        <rFont val="Arial"/>
        <family val="2"/>
      </rPr>
      <t xml:space="preserve"> - Sodio Bicarbonato polvere</t>
    </r>
  </si>
  <si>
    <r>
      <rPr>
        <b/>
        <sz val="12"/>
        <rFont val="Arial"/>
        <family val="2"/>
      </rPr>
      <t>51.3</t>
    </r>
    <r>
      <rPr>
        <sz val="12"/>
        <rFont val="Arial"/>
        <family val="2"/>
      </rPr>
      <t xml:space="preserve"> - Sodio Bicarbonato polvere</t>
    </r>
  </si>
  <si>
    <r>
      <rPr>
        <b/>
        <sz val="12"/>
        <rFont val="Arial"/>
        <family val="2"/>
      </rPr>
      <t>53.1</t>
    </r>
    <r>
      <rPr>
        <sz val="12"/>
        <rFont val="Arial"/>
        <family val="2"/>
      </rPr>
      <t xml:space="preserve"> - Sodio Cloruro </t>
    </r>
  </si>
  <si>
    <r>
      <rPr>
        <b/>
        <sz val="12"/>
        <rFont val="Arial"/>
        <family val="2"/>
      </rPr>
      <t>53.2</t>
    </r>
    <r>
      <rPr>
        <sz val="12"/>
        <rFont val="Arial"/>
        <family val="2"/>
      </rPr>
      <t xml:space="preserve"> - Sodio Cloruro </t>
    </r>
  </si>
  <si>
    <r>
      <rPr>
        <b/>
        <sz val="12"/>
        <rFont val="Arial"/>
        <family val="2"/>
      </rPr>
      <t>69.1</t>
    </r>
    <r>
      <rPr>
        <sz val="12"/>
        <rFont val="Arial"/>
        <family val="2"/>
      </rPr>
      <t xml:space="preserve"> - D+ Glucosio monoidrato polvere</t>
    </r>
  </si>
  <si>
    <r>
      <rPr>
        <b/>
        <sz val="12"/>
        <rFont val="Arial"/>
        <family val="2"/>
      </rPr>
      <t>69.2</t>
    </r>
    <r>
      <rPr>
        <sz val="12"/>
        <rFont val="Arial"/>
        <family val="2"/>
      </rPr>
      <t xml:space="preserve"> - D+ Glucosio monoidrato polvere</t>
    </r>
  </si>
  <si>
    <r>
      <rPr>
        <b/>
        <sz val="12"/>
        <rFont val="Arial"/>
        <family val="2"/>
      </rPr>
      <t>70.1</t>
    </r>
    <r>
      <rPr>
        <sz val="12"/>
        <rFont val="Arial"/>
        <family val="2"/>
      </rPr>
      <t xml:space="preserve"> - Dimetilsulfossido 99,5% </t>
    </r>
  </si>
  <si>
    <r>
      <rPr>
        <b/>
        <sz val="12"/>
        <rFont val="Arial"/>
        <family val="2"/>
      </rPr>
      <t>70.2</t>
    </r>
    <r>
      <rPr>
        <sz val="12"/>
        <rFont val="Arial"/>
        <family val="2"/>
      </rPr>
      <t xml:space="preserve"> - Dimetilsulfossido 99% purissimo</t>
    </r>
  </si>
  <si>
    <r>
      <rPr>
        <b/>
        <sz val="12"/>
        <rFont val="Arial"/>
        <family val="2"/>
      </rPr>
      <t>71.1</t>
    </r>
    <r>
      <rPr>
        <sz val="12"/>
        <rFont val="Arial"/>
        <family val="2"/>
      </rPr>
      <t xml:space="preserve"> - Polietilenglicole 400</t>
    </r>
  </si>
  <si>
    <r>
      <rPr>
        <b/>
        <sz val="12"/>
        <rFont val="Arial"/>
        <family val="2"/>
      </rPr>
      <t>71.2</t>
    </r>
    <r>
      <rPr>
        <sz val="12"/>
        <rFont val="Arial"/>
        <family val="2"/>
      </rPr>
      <t xml:space="preserve"> - Polietilenglicole 1500</t>
    </r>
  </si>
  <si>
    <r>
      <rPr>
        <b/>
        <sz val="12"/>
        <rFont val="Arial"/>
        <family val="2"/>
      </rPr>
      <t>71. 3</t>
    </r>
    <r>
      <rPr>
        <sz val="12"/>
        <rFont val="Arial"/>
        <family val="2"/>
      </rPr>
      <t xml:space="preserve"> -Polietilenglicole 4000 scaglie</t>
    </r>
  </si>
  <si>
    <r>
      <rPr>
        <b/>
        <sz val="12"/>
        <rFont val="Arial"/>
        <family val="2"/>
      </rPr>
      <t>72.1</t>
    </r>
    <r>
      <rPr>
        <sz val="12"/>
        <rFont val="Arial"/>
        <family val="2"/>
      </rPr>
      <t xml:space="preserve"> - Olio di ricino: 
</t>
    </r>
  </si>
  <si>
    <r>
      <rPr>
        <b/>
        <sz val="12"/>
        <rFont val="Arial"/>
        <family val="2"/>
      </rPr>
      <t>72.2</t>
    </r>
    <r>
      <rPr>
        <sz val="12"/>
        <rFont val="Arial"/>
        <family val="2"/>
      </rPr>
      <t xml:space="preserve"> - Olio di ricino 
</t>
    </r>
  </si>
  <si>
    <r>
      <t>75.1</t>
    </r>
    <r>
      <rPr>
        <sz val="12"/>
        <rFont val="Arial"/>
        <family val="2"/>
      </rPr>
      <t xml:space="preserve"> -  lampone OLIO ESSENZIALE</t>
    </r>
  </si>
  <si>
    <r>
      <rPr>
        <b/>
        <sz val="12"/>
        <rFont val="Arial"/>
        <family val="2"/>
      </rPr>
      <t>75.2</t>
    </r>
    <r>
      <rPr>
        <sz val="12"/>
        <rFont val="Arial"/>
        <family val="2"/>
      </rPr>
      <t xml:space="preserve"> -  olio essenziale menta natur. Puro</t>
    </r>
  </si>
  <si>
    <r>
      <rPr>
        <b/>
        <sz val="12"/>
        <rFont val="Arial"/>
        <family val="2"/>
      </rPr>
      <t xml:space="preserve">75.3 -  </t>
    </r>
    <r>
      <rPr>
        <sz val="12"/>
        <rFont val="Arial"/>
        <family val="2"/>
      </rPr>
      <t>Olio essenziale Arancio dolce</t>
    </r>
  </si>
  <si>
    <r>
      <rPr>
        <b/>
        <sz val="12"/>
        <rFont val="Arial"/>
        <family val="2"/>
      </rPr>
      <t xml:space="preserve">75.4 </t>
    </r>
    <r>
      <rPr>
        <sz val="12"/>
        <rFont val="Arial"/>
        <family val="2"/>
      </rPr>
      <t>- Lavanda OLIO ESSENZIALE</t>
    </r>
  </si>
  <si>
    <t xml:space="preserve">secondo Farmacopea  </t>
  </si>
  <si>
    <t>Allegato B2 DETTAGLIO PRODOTTI</t>
  </si>
  <si>
    <t>FABB. AUSLBO annuo</t>
  </si>
  <si>
    <t>FABB. AOUBO annuo</t>
  </si>
  <si>
    <t>FABB. IOR 
annuo</t>
  </si>
  <si>
    <t xml:space="preserve">FABB. AUSLFE annnuo </t>
  </si>
  <si>
    <t>FABB. AOUFE annuo</t>
  </si>
  <si>
    <t xml:space="preserve">PREZZO MASSIMO PER UNITA' DI MISURA  </t>
  </si>
  <si>
    <t xml:space="preserve">FABB. AUSL IMOLA  annuo </t>
  </si>
  <si>
    <t>TOTALE FABB. ANNUO AVEC</t>
  </si>
  <si>
    <t xml:space="preserve">TOTALE MASSIMO TRIENNALE SENZA IVA </t>
  </si>
  <si>
    <t>Vitamina A palmitato 1 MUI</t>
  </si>
  <si>
    <r>
      <rPr>
        <b/>
        <sz val="12"/>
        <rFont val="Arial"/>
        <family val="2"/>
      </rPr>
      <t>76.1 -</t>
    </r>
    <r>
      <rPr>
        <sz val="12"/>
        <rFont val="Arial"/>
        <family val="2"/>
      </rPr>
      <t xml:space="preserve"> Capsule Gelatina Dura Mis. 00</t>
    </r>
  </si>
  <si>
    <r>
      <rPr>
        <b/>
        <sz val="12"/>
        <rFont val="Arial"/>
        <family val="2"/>
      </rPr>
      <t xml:space="preserve">76.2 </t>
    </r>
    <r>
      <rPr>
        <sz val="12"/>
        <rFont val="Arial"/>
        <family val="2"/>
      </rPr>
      <t>- Capsule Gelatina Dura Mis. 0</t>
    </r>
  </si>
  <si>
    <r>
      <rPr>
        <b/>
        <sz val="12"/>
        <rFont val="Arial"/>
        <family val="2"/>
      </rPr>
      <t>76.3</t>
    </r>
    <r>
      <rPr>
        <sz val="12"/>
        <rFont val="Arial"/>
        <family val="2"/>
      </rPr>
      <t xml:space="preserve"> - Capsule Gelatina Dura Mis. 1</t>
    </r>
  </si>
  <si>
    <r>
      <rPr>
        <b/>
        <sz val="12"/>
        <rFont val="Arial"/>
        <family val="2"/>
      </rPr>
      <t>76.4</t>
    </r>
    <r>
      <rPr>
        <sz val="12"/>
        <rFont val="Arial"/>
        <family val="2"/>
      </rPr>
      <t xml:space="preserve"> - Capsule Gelatina Dura Mis. 2</t>
    </r>
  </si>
  <si>
    <r>
      <rPr>
        <b/>
        <sz val="12"/>
        <rFont val="Arial"/>
        <family val="2"/>
      </rPr>
      <t>76.5</t>
    </r>
    <r>
      <rPr>
        <sz val="12"/>
        <rFont val="Arial"/>
        <family val="2"/>
      </rPr>
      <t xml:space="preserve"> - Capsule Gelatina Dura Mis. 4</t>
    </r>
  </si>
  <si>
    <t xml:space="preserve">TOTALE MASSIMO ANNUO SENZA IVA </t>
  </si>
  <si>
    <t>cps/cps</t>
  </si>
  <si>
    <t>confezione da 5 l tanica</t>
  </si>
  <si>
    <t>confezione da 10 l cubipack</t>
  </si>
  <si>
    <t>pezzo</t>
  </si>
  <si>
    <t>confezionamento unico 35000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</si>
</sst>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.00;&quot;-L. &quot;#,##0.00"/>
    <numFmt numFmtId="165" formatCode="_-* #,##0.00_-;\-* #,##0.00_-;_-* \-??_-;_-@_-"/>
    <numFmt numFmtId="166" formatCode="_-* #,##0.00000_-;\-* #,##0.00000_-;_-* \-??_-;_-@_-"/>
    <numFmt numFmtId="167" formatCode="_-* #,##0_-;\-* #,##0_-;_-* \-_-;_-@_-"/>
    <numFmt numFmtId="168" formatCode="_-* #,##0_-;\-* #,##0_-;_-* \-??_-;_-@_-"/>
    <numFmt numFmtId="169" formatCode="_-* #,##0.0000_-;\-* #,##0.0000_-;_-* \-??_-;_-@_-"/>
    <numFmt numFmtId="170" formatCode="0.00000"/>
    <numFmt numFmtId="171" formatCode="0.0000"/>
    <numFmt numFmtId="172" formatCode="_-* #,##0.000_-;\-* #,##0.000_-;_-* \-??_-;_-@_-"/>
    <numFmt numFmtId="173" formatCode="_-* #,##0.00000_-;\-* #,##0.00000_-;_-* \-?????_-;_-@_-"/>
    <numFmt numFmtId="174" formatCode="0.0"/>
    <numFmt numFmtId="175" formatCode="#,##0_ ;\-#,##0\ "/>
    <numFmt numFmtId="176" formatCode="_-* #,##0.0_-;\-* #,##0.0_-;_-* \-??_-;_-@_-"/>
    <numFmt numFmtId="177" formatCode="#,##0.00000_ ;\-#,##0.00000\ "/>
    <numFmt numFmtId="178" formatCode="0.000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53"/>
      <name val="Arial"/>
      <family val="2"/>
    </font>
    <font>
      <b/>
      <sz val="12"/>
      <name val="Tahoma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ill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39" borderId="10" xfId="0" applyNumberFormat="1" applyFont="1" applyFill="1" applyBorder="1" applyAlignment="1">
      <alignment horizontal="right" vertical="center" indent="1"/>
    </xf>
    <xf numFmtId="4" fontId="0" fillId="39" borderId="10" xfId="0" applyNumberFormat="1" applyFont="1" applyFill="1" applyBorder="1" applyAlignment="1">
      <alignment horizontal="center" vertical="center"/>
    </xf>
    <xf numFmtId="4" fontId="0" fillId="39" borderId="10" xfId="46" applyNumberFormat="1" applyFont="1" applyFill="1" applyBorder="1" applyAlignment="1" applyProtection="1">
      <alignment horizontal="right" vertical="center" indent="1"/>
      <protection/>
    </xf>
    <xf numFmtId="0" fontId="2" fillId="39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2" fillId="39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0" fillId="39" borderId="0" xfId="0" applyNumberFormat="1" applyFont="1" applyFill="1" applyBorder="1" applyAlignment="1">
      <alignment horizontal="right" vertical="center" indent="1"/>
    </xf>
    <xf numFmtId="4" fontId="0" fillId="39" borderId="0" xfId="0" applyNumberFormat="1" applyFont="1" applyFill="1" applyBorder="1" applyAlignment="1">
      <alignment horizontal="center" vertical="center"/>
    </xf>
    <xf numFmtId="4" fontId="0" fillId="39" borderId="0" xfId="46" applyNumberFormat="1" applyFont="1" applyFill="1" applyBorder="1" applyAlignment="1" applyProtection="1">
      <alignment horizontal="right" vertical="center" indent="1"/>
      <protection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left" vertical="center" wrapText="1"/>
    </xf>
    <xf numFmtId="17" fontId="2" fillId="0" borderId="12" xfId="0" applyNumberFormat="1" applyFont="1" applyFill="1" applyBorder="1" applyAlignment="1">
      <alignment horizontal="center" vertical="center" wrapText="1"/>
    </xf>
    <xf numFmtId="4" fontId="0" fillId="39" borderId="11" xfId="0" applyNumberFormat="1" applyFont="1" applyFill="1" applyBorder="1" applyAlignment="1">
      <alignment horizontal="right" vertical="center" indent="1"/>
    </xf>
    <xf numFmtId="4" fontId="0" fillId="39" borderId="11" xfId="0" applyNumberFormat="1" applyFont="1" applyFill="1" applyBorder="1" applyAlignment="1">
      <alignment horizontal="center" vertical="center"/>
    </xf>
    <xf numFmtId="4" fontId="0" fillId="39" borderId="11" xfId="46" applyNumberFormat="1" applyFont="1" applyFill="1" applyBorder="1" applyAlignment="1" applyProtection="1">
      <alignment horizontal="right" vertical="center" indent="1"/>
      <protection/>
    </xf>
    <xf numFmtId="4" fontId="0" fillId="39" borderId="13" xfId="0" applyNumberFormat="1" applyFont="1" applyFill="1" applyBorder="1" applyAlignment="1">
      <alignment horizontal="right" vertical="center" indent="1"/>
    </xf>
    <xf numFmtId="4" fontId="0" fillId="39" borderId="13" xfId="0" applyNumberFormat="1" applyFont="1" applyFill="1" applyBorder="1" applyAlignment="1">
      <alignment horizontal="center" vertical="center"/>
    </xf>
    <xf numFmtId="4" fontId="0" fillId="39" borderId="13" xfId="46" applyNumberFormat="1" applyFont="1" applyFill="1" applyBorder="1" applyAlignment="1" applyProtection="1">
      <alignment horizontal="right" vertical="center" indent="1"/>
      <protection/>
    </xf>
    <xf numFmtId="4" fontId="0" fillId="39" borderId="19" xfId="46" applyNumberFormat="1" applyFont="1" applyFill="1" applyBorder="1" applyAlignment="1" applyProtection="1">
      <alignment horizontal="right" vertical="center" indent="1"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40" borderId="18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2" fillId="40" borderId="13" xfId="0" applyFont="1" applyFill="1" applyBorder="1" applyAlignment="1">
      <alignment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vertical="center" wrapText="1"/>
    </xf>
    <xf numFmtId="0" fontId="0" fillId="40" borderId="0" xfId="0" applyFont="1" applyFill="1" applyBorder="1" applyAlignment="1">
      <alignment/>
    </xf>
    <xf numFmtId="4" fontId="0" fillId="4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left" vertical="center" wrapText="1"/>
    </xf>
    <xf numFmtId="0" fontId="2" fillId="41" borderId="13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6" fontId="4" fillId="39" borderId="10" xfId="0" applyNumberFormat="1" applyFont="1" applyFill="1" applyBorder="1" applyAlignment="1">
      <alignment horizontal="right" vertical="center" indent="1"/>
    </xf>
    <xf numFmtId="1" fontId="2" fillId="42" borderId="31" xfId="0" applyNumberFormat="1" applyFont="1" applyFill="1" applyBorder="1" applyAlignment="1">
      <alignment horizontal="center" vertical="center" wrapText="1"/>
    </xf>
    <xf numFmtId="167" fontId="2" fillId="43" borderId="31" xfId="0" applyNumberFormat="1" applyFont="1" applyFill="1" applyBorder="1" applyAlignment="1">
      <alignment horizontal="right" vertical="center" indent="1"/>
    </xf>
    <xf numFmtId="167" fontId="4" fillId="0" borderId="31" xfId="0" applyNumberFormat="1" applyFont="1" applyFill="1" applyBorder="1" applyAlignment="1">
      <alignment horizontal="right" vertical="center" indent="1"/>
    </xf>
    <xf numFmtId="169" fontId="4" fillId="39" borderId="10" xfId="0" applyNumberFormat="1" applyFont="1" applyFill="1" applyBorder="1" applyAlignment="1">
      <alignment horizontal="right" vertical="center" indent="1"/>
    </xf>
    <xf numFmtId="167" fontId="2" fillId="44" borderId="10" xfId="0" applyNumberFormat="1" applyFont="1" applyFill="1" applyBorder="1" applyAlignment="1">
      <alignment horizontal="right" vertical="center" indent="1"/>
    </xf>
    <xf numFmtId="1" fontId="2" fillId="45" borderId="11" xfId="0" applyNumberFormat="1" applyFont="1" applyFill="1" applyBorder="1" applyAlignment="1">
      <alignment horizontal="center" vertical="center" wrapText="1"/>
    </xf>
    <xf numFmtId="1" fontId="2" fillId="42" borderId="11" xfId="0" applyNumberFormat="1" applyFont="1" applyFill="1" applyBorder="1" applyAlignment="1">
      <alignment horizontal="center" vertical="center" wrapText="1"/>
    </xf>
    <xf numFmtId="167" fontId="2" fillId="43" borderId="10" xfId="0" applyNumberFormat="1" applyFont="1" applyFill="1" applyBorder="1" applyAlignment="1">
      <alignment horizontal="right" vertical="center" indent="1"/>
    </xf>
    <xf numFmtId="167" fontId="4" fillId="0" borderId="11" xfId="0" applyNumberFormat="1" applyFont="1" applyFill="1" applyBorder="1" applyAlignment="1">
      <alignment horizontal="right" vertical="center" indent="1"/>
    </xf>
    <xf numFmtId="170" fontId="4" fillId="39" borderId="10" xfId="0" applyNumberFormat="1" applyFont="1" applyFill="1" applyBorder="1" applyAlignment="1">
      <alignment horizontal="right" vertical="center"/>
    </xf>
    <xf numFmtId="167" fontId="2" fillId="45" borderId="10" xfId="0" applyNumberFormat="1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right" vertical="center"/>
    </xf>
    <xf numFmtId="167" fontId="2" fillId="44" borderId="12" xfId="0" applyNumberFormat="1" applyFont="1" applyFill="1" applyBorder="1" applyAlignment="1">
      <alignment horizontal="right" vertical="center" indent="1"/>
    </xf>
    <xf numFmtId="1" fontId="2" fillId="43" borderId="11" xfId="0" applyNumberFormat="1" applyFont="1" applyFill="1" applyBorder="1" applyAlignment="1">
      <alignment horizontal="center" vertical="center" wrapText="1"/>
    </xf>
    <xf numFmtId="167" fontId="4" fillId="0" borderId="23" xfId="0" applyNumberFormat="1" applyFont="1" applyFill="1" applyBorder="1" applyAlignment="1">
      <alignment horizontal="right" vertical="center" indent="1"/>
    </xf>
    <xf numFmtId="0" fontId="4" fillId="39" borderId="13" xfId="0" applyFont="1" applyFill="1" applyBorder="1" applyAlignment="1">
      <alignment horizontal="right" vertical="center"/>
    </xf>
    <xf numFmtId="167" fontId="2" fillId="0" borderId="13" xfId="0" applyNumberFormat="1" applyFont="1" applyFill="1" applyBorder="1" applyAlignment="1">
      <alignment horizontal="right" vertical="center" indent="1"/>
    </xf>
    <xf numFmtId="168" fontId="2" fillId="0" borderId="13" xfId="44" applyNumberFormat="1" applyFont="1" applyFill="1" applyBorder="1" applyAlignment="1" applyProtection="1">
      <alignment horizontal="center" vertical="center"/>
      <protection/>
    </xf>
    <xf numFmtId="167" fontId="2" fillId="0" borderId="13" xfId="0" applyNumberFormat="1" applyFont="1" applyFill="1" applyBorder="1" applyAlignment="1">
      <alignment horizontal="center" vertical="center"/>
    </xf>
    <xf numFmtId="168" fontId="2" fillId="0" borderId="13" xfId="46" applyNumberFormat="1" applyFont="1" applyFill="1" applyBorder="1" applyAlignment="1" applyProtection="1">
      <alignment horizontal="right" vertical="center" indent="1"/>
      <protection/>
    </xf>
    <xf numFmtId="4" fontId="4" fillId="0" borderId="13" xfId="0" applyNumberFormat="1" applyFont="1" applyFill="1" applyBorder="1" applyAlignment="1">
      <alignment/>
    </xf>
    <xf numFmtId="166" fontId="4" fillId="39" borderId="11" xfId="0" applyNumberFormat="1" applyFont="1" applyFill="1" applyBorder="1" applyAlignment="1">
      <alignment horizontal="right" vertical="center"/>
    </xf>
    <xf numFmtId="1" fontId="2" fillId="44" borderId="11" xfId="0" applyNumberFormat="1" applyFont="1" applyFill="1" applyBorder="1" applyAlignment="1">
      <alignment horizontal="center" vertical="center" wrapText="1"/>
    </xf>
    <xf numFmtId="167" fontId="2" fillId="45" borderId="11" xfId="0" applyNumberFormat="1" applyFont="1" applyFill="1" applyBorder="1" applyAlignment="1">
      <alignment horizontal="center" vertical="center"/>
    </xf>
    <xf numFmtId="167" fontId="2" fillId="42" borderId="11" xfId="0" applyNumberFormat="1" applyFont="1" applyFill="1" applyBorder="1" applyAlignment="1">
      <alignment horizontal="right" vertical="center" indent="1"/>
    </xf>
    <xf numFmtId="167" fontId="4" fillId="0" borderId="14" xfId="0" applyNumberFormat="1" applyFont="1" applyFill="1" applyBorder="1" applyAlignment="1">
      <alignment horizontal="right" vertical="center" indent="1"/>
    </xf>
    <xf numFmtId="169" fontId="4" fillId="39" borderId="10" xfId="0" applyNumberFormat="1" applyFont="1" applyFill="1" applyBorder="1" applyAlignment="1">
      <alignment horizontal="right" vertical="center"/>
    </xf>
    <xf numFmtId="167" fontId="2" fillId="46" borderId="10" xfId="0" applyNumberFormat="1" applyFont="1" applyFill="1" applyBorder="1" applyAlignment="1">
      <alignment horizontal="right" vertical="center" indent="1"/>
    </xf>
    <xf numFmtId="1" fontId="2" fillId="47" borderId="11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right" vertical="center"/>
    </xf>
    <xf numFmtId="167" fontId="2" fillId="44" borderId="10" xfId="0" applyNumberFormat="1" applyFont="1" applyFill="1" applyBorder="1" applyAlignment="1">
      <alignment horizontal="center" vertical="center"/>
    </xf>
    <xf numFmtId="167" fontId="8" fillId="39" borderId="13" xfId="0" applyNumberFormat="1" applyFont="1" applyFill="1" applyBorder="1" applyAlignment="1">
      <alignment horizontal="center" vertical="center"/>
    </xf>
    <xf numFmtId="168" fontId="2" fillId="39" borderId="13" xfId="44" applyNumberFormat="1" applyFont="1" applyFill="1" applyBorder="1" applyAlignment="1" applyProtection="1">
      <alignment horizontal="center" vertical="center"/>
      <protection/>
    </xf>
    <xf numFmtId="167" fontId="2" fillId="39" borderId="13" xfId="0" applyNumberFormat="1" applyFont="1" applyFill="1" applyBorder="1" applyAlignment="1">
      <alignment horizontal="right" vertical="center" indent="1"/>
    </xf>
    <xf numFmtId="169" fontId="4" fillId="39" borderId="11" xfId="0" applyNumberFormat="1" applyFont="1" applyFill="1" applyBorder="1" applyAlignment="1">
      <alignment horizontal="right" vertical="center"/>
    </xf>
    <xf numFmtId="167" fontId="2" fillId="43" borderId="12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/>
    </xf>
    <xf numFmtId="0" fontId="4" fillId="48" borderId="26" xfId="0" applyFont="1" applyFill="1" applyBorder="1" applyAlignment="1">
      <alignment horizontal="right" vertical="center"/>
    </xf>
    <xf numFmtId="171" fontId="4" fillId="39" borderId="10" xfId="0" applyNumberFormat="1" applyFont="1" applyFill="1" applyBorder="1" applyAlignment="1">
      <alignment horizontal="right" vertical="center"/>
    </xf>
    <xf numFmtId="1" fontId="2" fillId="45" borderId="20" xfId="0" applyNumberFormat="1" applyFont="1" applyFill="1" applyBorder="1" applyAlignment="1">
      <alignment horizontal="center" vertical="center" wrapText="1"/>
    </xf>
    <xf numFmtId="167" fontId="2" fillId="42" borderId="20" xfId="0" applyNumberFormat="1" applyFont="1" applyFill="1" applyBorder="1" applyAlignment="1">
      <alignment horizontal="right" vertical="center" indent="1"/>
    </xf>
    <xf numFmtId="167" fontId="2" fillId="43" borderId="20" xfId="0" applyNumberFormat="1" applyFont="1" applyFill="1" applyBorder="1" applyAlignment="1">
      <alignment horizontal="right" vertical="center" indent="1"/>
    </xf>
    <xf numFmtId="175" fontId="2" fillId="44" borderId="24" xfId="0" applyNumberFormat="1" applyFont="1" applyFill="1" applyBorder="1" applyAlignment="1">
      <alignment horizontal="center" vertical="center"/>
    </xf>
    <xf numFmtId="1" fontId="2" fillId="45" borderId="14" xfId="0" applyNumberFormat="1" applyFont="1" applyFill="1" applyBorder="1" applyAlignment="1">
      <alignment horizontal="center" vertical="center" wrapText="1"/>
    </xf>
    <xf numFmtId="1" fontId="2" fillId="42" borderId="14" xfId="0" applyNumberFormat="1" applyFont="1" applyFill="1" applyBorder="1" applyAlignment="1">
      <alignment horizontal="center" vertical="center" wrapText="1"/>
    </xf>
    <xf numFmtId="1" fontId="2" fillId="43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175" fontId="2" fillId="44" borderId="10" xfId="0" applyNumberFormat="1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right" vertical="center"/>
    </xf>
    <xf numFmtId="0" fontId="4" fillId="39" borderId="22" xfId="0" applyFont="1" applyFill="1" applyBorder="1" applyAlignment="1">
      <alignment horizontal="right" vertical="center"/>
    </xf>
    <xf numFmtId="167" fontId="8" fillId="39" borderId="22" xfId="0" applyNumberFormat="1" applyFont="1" applyFill="1" applyBorder="1" applyAlignment="1">
      <alignment horizontal="center" vertical="center"/>
    </xf>
    <xf numFmtId="168" fontId="2" fillId="39" borderId="22" xfId="44" applyNumberFormat="1" applyFont="1" applyFill="1" applyBorder="1" applyAlignment="1" applyProtection="1">
      <alignment horizontal="center" vertical="center"/>
      <protection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right" vertical="center" indent="1"/>
    </xf>
    <xf numFmtId="168" fontId="2" fillId="0" borderId="22" xfId="46" applyNumberFormat="1" applyFont="1" applyFill="1" applyBorder="1" applyAlignment="1" applyProtection="1">
      <alignment horizontal="right" vertical="center" indent="1"/>
      <protection/>
    </xf>
    <xf numFmtId="167" fontId="2" fillId="39" borderId="22" xfId="0" applyNumberFormat="1" applyFont="1" applyFill="1" applyBorder="1" applyAlignment="1">
      <alignment horizontal="right" vertical="center" indent="1"/>
    </xf>
    <xf numFmtId="4" fontId="4" fillId="0" borderId="22" xfId="0" applyNumberFormat="1" applyFont="1" applyFill="1" applyBorder="1" applyAlignment="1">
      <alignment/>
    </xf>
    <xf numFmtId="166" fontId="4" fillId="39" borderId="13" xfId="0" applyNumberFormat="1" applyFont="1" applyFill="1" applyBorder="1" applyAlignment="1">
      <alignment horizontal="right" vertical="center" indent="1"/>
    </xf>
    <xf numFmtId="166" fontId="4" fillId="39" borderId="11" xfId="0" applyNumberFormat="1" applyFont="1" applyFill="1" applyBorder="1" applyAlignment="1">
      <alignment horizontal="right" vertical="center" indent="1"/>
    </xf>
    <xf numFmtId="167" fontId="2" fillId="44" borderId="11" xfId="0" applyNumberFormat="1" applyFont="1" applyFill="1" applyBorder="1" applyAlignment="1">
      <alignment horizontal="right" vertical="center" indent="1"/>
    </xf>
    <xf numFmtId="0" fontId="4" fillId="39" borderId="11" xfId="0" applyFont="1" applyFill="1" applyBorder="1" applyAlignment="1">
      <alignment horizontal="right" vertical="center"/>
    </xf>
    <xf numFmtId="1" fontId="2" fillId="42" borderId="32" xfId="0" applyNumberFormat="1" applyFont="1" applyFill="1" applyBorder="1" applyAlignment="1">
      <alignment horizontal="center" vertical="center" wrapText="1"/>
    </xf>
    <xf numFmtId="167" fontId="2" fillId="44" borderId="24" xfId="0" applyNumberFormat="1" applyFont="1" applyFill="1" applyBorder="1" applyAlignment="1">
      <alignment horizontal="center" vertical="center"/>
    </xf>
    <xf numFmtId="1" fontId="2" fillId="45" borderId="17" xfId="0" applyNumberFormat="1" applyFont="1" applyFill="1" applyBorder="1" applyAlignment="1">
      <alignment horizontal="center" vertical="center" wrapText="1"/>
    </xf>
    <xf numFmtId="167" fontId="2" fillId="39" borderId="13" xfId="0" applyNumberFormat="1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right" vertical="center"/>
    </xf>
    <xf numFmtId="167" fontId="2" fillId="39" borderId="13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0" fontId="4" fillId="39" borderId="12" xfId="0" applyFont="1" applyFill="1" applyBorder="1" applyAlignment="1">
      <alignment horizontal="right" vertical="center" wrapText="1"/>
    </xf>
    <xf numFmtId="168" fontId="2" fillId="39" borderId="13" xfId="46" applyNumberFormat="1" applyFont="1" applyFill="1" applyBorder="1" applyAlignment="1" applyProtection="1">
      <alignment horizontal="center" vertical="center"/>
      <protection/>
    </xf>
    <xf numFmtId="172" fontId="2" fillId="0" borderId="13" xfId="0" applyNumberFormat="1" applyFont="1" applyFill="1" applyBorder="1" applyAlignment="1">
      <alignment vertical="center"/>
    </xf>
    <xf numFmtId="0" fontId="4" fillId="39" borderId="20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/>
    </xf>
    <xf numFmtId="175" fontId="2" fillId="44" borderId="11" xfId="0" applyNumberFormat="1" applyFont="1" applyFill="1" applyBorder="1" applyAlignment="1">
      <alignment horizontal="center" vertical="center"/>
    </xf>
    <xf numFmtId="1" fontId="2" fillId="43" borderId="33" xfId="0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right" vertical="center"/>
    </xf>
    <xf numFmtId="165" fontId="4" fillId="39" borderId="11" xfId="0" applyNumberFormat="1" applyFont="1" applyFill="1" applyBorder="1" applyAlignment="1">
      <alignment vertical="center" wrapText="1"/>
    </xf>
    <xf numFmtId="172" fontId="4" fillId="39" borderId="11" xfId="0" applyNumberFormat="1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right" vertical="center" wrapText="1"/>
    </xf>
    <xf numFmtId="168" fontId="2" fillId="0" borderId="13" xfId="46" applyNumberFormat="1" applyFont="1" applyFill="1" applyBorder="1" applyAlignment="1" applyProtection="1">
      <alignment horizontal="center" vertical="center"/>
      <protection/>
    </xf>
    <xf numFmtId="175" fontId="2" fillId="44" borderId="12" xfId="0" applyNumberFormat="1" applyFont="1" applyFill="1" applyBorder="1" applyAlignment="1">
      <alignment horizontal="center" vertical="center"/>
    </xf>
    <xf numFmtId="1" fontId="2" fillId="45" borderId="23" xfId="0" applyNumberFormat="1" applyFont="1" applyFill="1" applyBorder="1" applyAlignment="1">
      <alignment horizontal="center" vertical="center" wrapText="1"/>
    </xf>
    <xf numFmtId="1" fontId="2" fillId="42" borderId="34" xfId="0" applyNumberFormat="1" applyFont="1" applyFill="1" applyBorder="1" applyAlignment="1">
      <alignment horizontal="center" vertical="center" wrapText="1"/>
    </xf>
    <xf numFmtId="1" fontId="2" fillId="43" borderId="35" xfId="0" applyNumberFormat="1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right" vertical="center" wrapText="1"/>
    </xf>
    <xf numFmtId="175" fontId="2" fillId="40" borderId="13" xfId="0" applyNumberFormat="1" applyFont="1" applyFill="1" applyBorder="1" applyAlignment="1">
      <alignment horizontal="center" vertical="center"/>
    </xf>
    <xf numFmtId="168" fontId="2" fillId="40" borderId="13" xfId="44" applyNumberFormat="1" applyFont="1" applyFill="1" applyBorder="1" applyAlignment="1">
      <alignment horizontal="center" vertical="center" wrapText="1"/>
    </xf>
    <xf numFmtId="1" fontId="2" fillId="40" borderId="13" xfId="0" applyNumberFormat="1" applyFont="1" applyFill="1" applyBorder="1" applyAlignment="1">
      <alignment horizontal="center" vertical="center" wrapText="1"/>
    </xf>
    <xf numFmtId="168" fontId="2" fillId="40" borderId="13" xfId="46" applyNumberFormat="1" applyFont="1" applyFill="1" applyBorder="1" applyAlignment="1" applyProtection="1">
      <alignment horizontal="right" vertical="center" indent="1"/>
      <protection/>
    </xf>
    <xf numFmtId="167" fontId="2" fillId="41" borderId="13" xfId="0" applyNumberFormat="1" applyFont="1" applyFill="1" applyBorder="1" applyAlignment="1">
      <alignment horizontal="right" vertical="center" indent="1"/>
    </xf>
    <xf numFmtId="4" fontId="4" fillId="40" borderId="13" xfId="0" applyNumberFormat="1" applyFont="1" applyFill="1" applyBorder="1" applyAlignment="1">
      <alignment vertical="center"/>
    </xf>
    <xf numFmtId="0" fontId="4" fillId="39" borderId="11" xfId="0" applyFont="1" applyFill="1" applyBorder="1" applyAlignment="1">
      <alignment horizontal="right" vertical="center" wrapText="1"/>
    </xf>
    <xf numFmtId="2" fontId="4" fillId="39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right" vertical="center"/>
    </xf>
    <xf numFmtId="175" fontId="2" fillId="44" borderId="15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75" fontId="2" fillId="44" borderId="29" xfId="0" applyNumberFormat="1" applyFont="1" applyFill="1" applyBorder="1" applyAlignment="1">
      <alignment horizontal="center" vertical="center"/>
    </xf>
    <xf numFmtId="1" fontId="2" fillId="45" borderId="35" xfId="0" applyNumberFormat="1" applyFont="1" applyFill="1" applyBorder="1" applyAlignment="1">
      <alignment horizontal="center" vertical="center" wrapText="1"/>
    </xf>
    <xf numFmtId="1" fontId="2" fillId="42" borderId="35" xfId="0" applyNumberFormat="1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right" vertical="center"/>
    </xf>
    <xf numFmtId="175" fontId="2" fillId="44" borderId="32" xfId="0" applyNumberFormat="1" applyFont="1" applyFill="1" applyBorder="1" applyAlignment="1">
      <alignment horizontal="center" vertical="center"/>
    </xf>
    <xf numFmtId="1" fontId="2" fillId="45" borderId="33" xfId="0" applyNumberFormat="1" applyFont="1" applyFill="1" applyBorder="1" applyAlignment="1">
      <alignment horizontal="center" vertical="center" wrapText="1"/>
    </xf>
    <xf numFmtId="1" fontId="2" fillId="42" borderId="33" xfId="0" applyNumberFormat="1" applyFont="1" applyFill="1" applyBorder="1" applyAlignment="1">
      <alignment horizontal="center" vertical="center" wrapText="1"/>
    </xf>
    <xf numFmtId="175" fontId="2" fillId="40" borderId="13" xfId="46" applyNumberFormat="1" applyFont="1" applyFill="1" applyBorder="1" applyAlignment="1" applyProtection="1">
      <alignment horizontal="right" vertical="center" indent="1"/>
      <protection/>
    </xf>
    <xf numFmtId="0" fontId="4" fillId="39" borderId="20" xfId="0" applyFont="1" applyFill="1" applyBorder="1" applyAlignment="1">
      <alignment horizontal="right" vertical="center"/>
    </xf>
    <xf numFmtId="175" fontId="2" fillId="44" borderId="36" xfId="0" applyNumberFormat="1" applyFont="1" applyFill="1" applyBorder="1" applyAlignment="1">
      <alignment horizontal="center" vertical="center"/>
    </xf>
    <xf numFmtId="1" fontId="2" fillId="45" borderId="37" xfId="0" applyNumberFormat="1" applyFont="1" applyFill="1" applyBorder="1" applyAlignment="1">
      <alignment horizontal="center" vertical="center" wrapText="1"/>
    </xf>
    <xf numFmtId="1" fontId="2" fillId="42" borderId="37" xfId="0" applyNumberFormat="1" applyFont="1" applyFill="1" applyBorder="1" applyAlignment="1">
      <alignment horizontal="center" vertical="center" wrapText="1"/>
    </xf>
    <xf numFmtId="167" fontId="2" fillId="43" borderId="37" xfId="0" applyNumberFormat="1" applyFont="1" applyFill="1" applyBorder="1" applyAlignment="1">
      <alignment horizontal="right" vertical="center" indent="1"/>
    </xf>
    <xf numFmtId="4" fontId="4" fillId="0" borderId="14" xfId="0" applyNumberFormat="1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horizontal="right" vertical="center"/>
    </xf>
    <xf numFmtId="167" fontId="2" fillId="43" borderId="14" xfId="0" applyNumberFormat="1" applyFont="1" applyFill="1" applyBorder="1" applyAlignment="1">
      <alignment horizontal="right" vertical="center" indent="1"/>
    </xf>
    <xf numFmtId="175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75" fontId="2" fillId="0" borderId="13" xfId="0" applyNumberFormat="1" applyFont="1" applyFill="1" applyBorder="1" applyAlignment="1">
      <alignment horizontal="right" vertical="center" indent="1"/>
    </xf>
    <xf numFmtId="4" fontId="4" fillId="0" borderId="13" xfId="0" applyNumberFormat="1" applyFont="1" applyFill="1" applyBorder="1" applyAlignment="1">
      <alignment vertical="center"/>
    </xf>
    <xf numFmtId="175" fontId="2" fillId="33" borderId="11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4" fontId="1" fillId="44" borderId="14" xfId="0" applyNumberFormat="1" applyFont="1" applyFill="1" applyBorder="1" applyAlignment="1">
      <alignment horizontal="center" vertical="center" wrapText="1"/>
    </xf>
    <xf numFmtId="0" fontId="1" fillId="47" borderId="14" xfId="0" applyFont="1" applyFill="1" applyBorder="1" applyAlignment="1">
      <alignment horizontal="center" vertical="center" wrapText="1"/>
    </xf>
    <xf numFmtId="0" fontId="1" fillId="45" borderId="14" xfId="0" applyFont="1" applyFill="1" applyBorder="1" applyAlignment="1">
      <alignment horizontal="center" vertical="center" wrapText="1"/>
    </xf>
    <xf numFmtId="0" fontId="1" fillId="42" borderId="14" xfId="0" applyFont="1" applyFill="1" applyBorder="1" applyAlignment="1">
      <alignment horizontal="center" vertical="center" wrapText="1"/>
    </xf>
    <xf numFmtId="0" fontId="1" fillId="43" borderId="14" xfId="0" applyFont="1" applyFill="1" applyBorder="1" applyAlignment="1">
      <alignment horizontal="center" vertical="center" wrapText="1"/>
    </xf>
    <xf numFmtId="0" fontId="1" fillId="49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67" fontId="2" fillId="44" borderId="38" xfId="0" applyNumberFormat="1" applyFont="1" applyFill="1" applyBorder="1" applyAlignment="1">
      <alignment horizontal="right" vertical="center" indent="1"/>
    </xf>
    <xf numFmtId="1" fontId="2" fillId="45" borderId="39" xfId="0" applyNumberFormat="1" applyFont="1" applyFill="1" applyBorder="1" applyAlignment="1">
      <alignment horizontal="center" vertical="center" wrapText="1"/>
    </xf>
    <xf numFmtId="3" fontId="2" fillId="47" borderId="14" xfId="0" applyNumberFormat="1" applyFont="1" applyFill="1" applyBorder="1" applyAlignment="1">
      <alignment horizontal="center" vertical="center" wrapText="1"/>
    </xf>
    <xf numFmtId="3" fontId="2" fillId="49" borderId="14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4" fontId="4" fillId="0" borderId="38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6" fillId="0" borderId="35" xfId="49" applyNumberFormat="1" applyFont="1" applyBorder="1" applyAlignment="1">
      <alignment horizontal="center" vertical="center"/>
      <protection/>
    </xf>
    <xf numFmtId="49" fontId="6" fillId="0" borderId="42" xfId="49" applyNumberFormat="1" applyFont="1" applyBorder="1" applyAlignment="1">
      <alignment horizontal="center" vertical="center"/>
      <protection/>
    </xf>
    <xf numFmtId="49" fontId="6" fillId="0" borderId="33" xfId="49" applyNumberFormat="1" applyFont="1" applyBorder="1" applyAlignment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rmale_h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3"/>
  <sheetViews>
    <sheetView tabSelected="1" zoomScale="65" zoomScaleNormal="65" zoomScalePageLayoutView="0" workbookViewId="0" topLeftCell="A67">
      <selection activeCell="M77" sqref="M77"/>
    </sheetView>
  </sheetViews>
  <sheetFormatPr defaultColWidth="9.140625" defaultRowHeight="12.75"/>
  <cols>
    <col min="1" max="1" width="16.57421875" style="1" customWidth="1"/>
    <col min="2" max="2" width="36.7109375" style="1" customWidth="1"/>
    <col min="3" max="3" width="11.8515625" style="1" customWidth="1"/>
    <col min="4" max="4" width="20.421875" style="1" customWidth="1"/>
    <col min="5" max="5" width="25.421875" style="1" customWidth="1"/>
    <col min="6" max="12" width="0" style="2" hidden="1" customWidth="1"/>
    <col min="13" max="13" width="16.8515625" style="1" customWidth="1"/>
    <col min="14" max="14" width="15.8515625" style="1" customWidth="1"/>
    <col min="15" max="19" width="15.7109375" style="1" customWidth="1"/>
    <col min="20" max="20" width="19.00390625" style="1" customWidth="1"/>
    <col min="21" max="22" width="21.00390625" style="1" customWidth="1"/>
    <col min="23" max="16384" width="9.140625" style="1" customWidth="1"/>
  </cols>
  <sheetData>
    <row r="1" spans="1:10" ht="28.5" customHeight="1">
      <c r="A1" s="32"/>
      <c r="B1" s="258"/>
      <c r="C1" s="258"/>
      <c r="D1" s="72"/>
      <c r="E1" s="73"/>
      <c r="F1" s="3"/>
      <c r="G1" s="259" t="s">
        <v>0</v>
      </c>
      <c r="H1" s="259"/>
      <c r="I1" s="259"/>
      <c r="J1" s="259"/>
    </row>
    <row r="2" spans="1:9" ht="52.5" customHeight="1">
      <c r="A2" s="74"/>
      <c r="B2" s="75"/>
      <c r="C2" s="262" t="s">
        <v>210</v>
      </c>
      <c r="D2" s="262"/>
      <c r="E2" s="262"/>
      <c r="F2" s="3"/>
      <c r="G2" s="3"/>
      <c r="H2" s="3"/>
      <c r="I2" s="3" t="s">
        <v>1</v>
      </c>
    </row>
    <row r="3" spans="1:22" s="11" customFormat="1" ht="113.25" customHeight="1">
      <c r="A3" s="71" t="s">
        <v>107</v>
      </c>
      <c r="B3" s="71" t="s">
        <v>2</v>
      </c>
      <c r="C3" s="71" t="s">
        <v>3</v>
      </c>
      <c r="D3" s="71" t="s">
        <v>4</v>
      </c>
      <c r="E3" s="71" t="s">
        <v>5</v>
      </c>
      <c r="F3" s="4" t="s">
        <v>6</v>
      </c>
      <c r="G3" s="9" t="s">
        <v>7</v>
      </c>
      <c r="H3" s="5" t="s">
        <v>8</v>
      </c>
      <c r="I3" s="6" t="s">
        <v>9</v>
      </c>
      <c r="J3" s="7" t="s">
        <v>10</v>
      </c>
      <c r="K3" s="8" t="s">
        <v>11</v>
      </c>
      <c r="L3" s="223" t="s">
        <v>12</v>
      </c>
      <c r="M3" s="224" t="s">
        <v>216</v>
      </c>
      <c r="N3" s="225" t="s">
        <v>211</v>
      </c>
      <c r="O3" s="226" t="s">
        <v>212</v>
      </c>
      <c r="P3" s="227" t="s">
        <v>213</v>
      </c>
      <c r="Q3" s="228" t="s">
        <v>217</v>
      </c>
      <c r="R3" s="229" t="s">
        <v>214</v>
      </c>
      <c r="S3" s="230" t="s">
        <v>215</v>
      </c>
      <c r="T3" s="224" t="s">
        <v>218</v>
      </c>
      <c r="U3" s="231" t="s">
        <v>226</v>
      </c>
      <c r="V3" s="231" t="s">
        <v>219</v>
      </c>
    </row>
    <row r="4" spans="1:22" s="11" customFormat="1" ht="36" customHeight="1">
      <c r="A4" s="260" t="s">
        <v>142</v>
      </c>
      <c r="B4" s="261"/>
      <c r="C4" s="32"/>
      <c r="D4" s="32"/>
      <c r="E4" s="32"/>
      <c r="F4" s="4"/>
      <c r="G4" s="9"/>
      <c r="H4" s="5"/>
      <c r="I4" s="6"/>
      <c r="J4" s="7"/>
      <c r="K4" s="8"/>
      <c r="L4" s="10"/>
      <c r="M4" s="32"/>
      <c r="N4" s="101"/>
      <c r="O4" s="32"/>
      <c r="P4" s="32"/>
      <c r="Q4" s="32"/>
      <c r="R4" s="32"/>
      <c r="S4" s="32"/>
      <c r="T4" s="32"/>
      <c r="U4" s="101"/>
      <c r="V4" s="236"/>
    </row>
    <row r="5" spans="1:22" s="11" customFormat="1" ht="54.75" customHeight="1">
      <c r="A5" s="35">
        <v>1</v>
      </c>
      <c r="B5" s="12" t="s">
        <v>15</v>
      </c>
      <c r="C5" s="16" t="s">
        <v>16</v>
      </c>
      <c r="D5" s="12" t="s">
        <v>17</v>
      </c>
      <c r="E5" s="14" t="s">
        <v>14</v>
      </c>
      <c r="F5" s="17" t="e">
        <f>#REF!+(#REF!*#REF!)</f>
        <v>#REF!</v>
      </c>
      <c r="G5" s="17" t="e">
        <f>#REF!+(#REF!*#REF!)</f>
        <v>#REF!</v>
      </c>
      <c r="H5" s="18" t="e">
        <f>#REF!+(#REF!*#REF!)</f>
        <v>#REF!</v>
      </c>
      <c r="I5" s="17" t="e">
        <f>#REF!+(#REF!*#REF!)</f>
        <v>#REF!</v>
      </c>
      <c r="J5" s="17" t="e">
        <f>#REF!+(#REF!*#REF!)</f>
        <v>#REF!</v>
      </c>
      <c r="K5" s="19" t="e">
        <f>#REF!+(#REF!*#REF!)</f>
        <v>#REF!</v>
      </c>
      <c r="L5" s="19" t="e">
        <f>SUM(F5:K5)</f>
        <v>#REF!</v>
      </c>
      <c r="M5" s="102">
        <v>0.0022</v>
      </c>
      <c r="N5" s="232">
        <v>150000</v>
      </c>
      <c r="O5" s="234">
        <v>100000</v>
      </c>
      <c r="P5" s="233">
        <v>0</v>
      </c>
      <c r="Q5" s="103">
        <v>0</v>
      </c>
      <c r="R5" s="104">
        <f>25*500</f>
        <v>12500</v>
      </c>
      <c r="S5" s="235">
        <v>64000</v>
      </c>
      <c r="T5" s="105">
        <f>SUM(N5:S5)</f>
        <v>326500</v>
      </c>
      <c r="U5" s="237">
        <f>SUM(T5*M5)</f>
        <v>718.3000000000001</v>
      </c>
      <c r="V5" s="215">
        <f>SUM(U5*3)</f>
        <v>2154.9</v>
      </c>
    </row>
    <row r="6" spans="1:22" s="11" customFormat="1" ht="54.75" customHeight="1">
      <c r="A6" s="15">
        <v>2</v>
      </c>
      <c r="B6" s="12" t="s">
        <v>18</v>
      </c>
      <c r="C6" s="16" t="s">
        <v>227</v>
      </c>
      <c r="D6" s="12" t="s">
        <v>19</v>
      </c>
      <c r="E6" s="14" t="s">
        <v>14</v>
      </c>
      <c r="F6" s="17" t="e">
        <f>#REF!+(#REF!*#REF!)</f>
        <v>#REF!</v>
      </c>
      <c r="G6" s="17" t="e">
        <f>#REF!+(#REF!*#REF!)</f>
        <v>#REF!</v>
      </c>
      <c r="H6" s="18" t="e">
        <f>#REF!+(#REF!*#REF!)</f>
        <v>#REF!</v>
      </c>
      <c r="I6" s="17" t="e">
        <f>#REF!+(#REF!*#REF!)</f>
        <v>#REF!</v>
      </c>
      <c r="J6" s="17" t="e">
        <f>#REF!+(#REF!*#REF!)</f>
        <v>#REF!</v>
      </c>
      <c r="K6" s="19" t="e">
        <f>#REF!+(#REF!*#REF!)</f>
        <v>#REF!</v>
      </c>
      <c r="L6" s="19" t="e">
        <f>SUM(F6:K6)</f>
        <v>#REF!</v>
      </c>
      <c r="M6" s="106">
        <v>0.036</v>
      </c>
      <c r="N6" s="107">
        <v>34000</v>
      </c>
      <c r="O6" s="234">
        <v>60000</v>
      </c>
      <c r="P6" s="108">
        <v>0</v>
      </c>
      <c r="Q6" s="109">
        <v>0</v>
      </c>
      <c r="R6" s="110">
        <v>1000</v>
      </c>
      <c r="S6" s="235">
        <v>1200</v>
      </c>
      <c r="T6" s="111">
        <f>N6+O6+P6+Q6+R6+S6</f>
        <v>96200</v>
      </c>
      <c r="U6" s="238">
        <f>SUM(T6*M6)</f>
        <v>3463.2</v>
      </c>
      <c r="V6" s="215">
        <f aca="true" t="shared" si="0" ref="V6:V69">SUM(U6*3)</f>
        <v>10389.599999999999</v>
      </c>
    </row>
    <row r="7" spans="1:22" s="11" customFormat="1" ht="54.75" customHeight="1">
      <c r="A7" s="15">
        <v>3</v>
      </c>
      <c r="B7" s="12" t="s">
        <v>20</v>
      </c>
      <c r="C7" s="16" t="s">
        <v>227</v>
      </c>
      <c r="D7" s="12" t="s">
        <v>21</v>
      </c>
      <c r="E7" s="14" t="s">
        <v>14</v>
      </c>
      <c r="F7" s="17"/>
      <c r="G7" s="17"/>
      <c r="H7" s="18"/>
      <c r="I7" s="17"/>
      <c r="J7" s="17"/>
      <c r="K7" s="19"/>
      <c r="L7" s="19"/>
      <c r="M7" s="112">
        <v>0.01667</v>
      </c>
      <c r="N7" s="107">
        <v>46000</v>
      </c>
      <c r="O7" s="234">
        <v>500</v>
      </c>
      <c r="P7" s="113">
        <v>240</v>
      </c>
      <c r="Q7" s="109">
        <v>0</v>
      </c>
      <c r="R7" s="110">
        <v>2160</v>
      </c>
      <c r="S7" s="235">
        <v>4500</v>
      </c>
      <c r="T7" s="111">
        <f>N7+O7+P7+Q7+R7+S7</f>
        <v>53400</v>
      </c>
      <c r="U7" s="238">
        <f>SUM(T7*M7)</f>
        <v>890.178</v>
      </c>
      <c r="V7" s="215">
        <f t="shared" si="0"/>
        <v>2670.534</v>
      </c>
    </row>
    <row r="8" spans="1:22" s="11" customFormat="1" ht="54.75" customHeight="1">
      <c r="A8" s="38">
        <v>4</v>
      </c>
      <c r="B8" s="24" t="s">
        <v>22</v>
      </c>
      <c r="C8" s="25" t="s">
        <v>23</v>
      </c>
      <c r="D8" s="24" t="s">
        <v>24</v>
      </c>
      <c r="E8" s="40" t="s">
        <v>14</v>
      </c>
      <c r="F8" s="17" t="e">
        <f>#REF!+(#REF!*#REF!)</f>
        <v>#REF!</v>
      </c>
      <c r="G8" s="17" t="e">
        <f>#REF!+(#REF!*#REF!)</f>
        <v>#REF!</v>
      </c>
      <c r="H8" s="18" t="e">
        <f>#REF!+(#REF!*#REF!)</f>
        <v>#REF!</v>
      </c>
      <c r="I8" s="17" t="e">
        <f>#REF!+(#REF!*#REF!)</f>
        <v>#REF!</v>
      </c>
      <c r="J8" s="17" t="e">
        <f>#REF!+(#REF!*#REF!)</f>
        <v>#REF!</v>
      </c>
      <c r="K8" s="19" t="e">
        <f>#REF!+(#REF!*#REF!)</f>
        <v>#REF!</v>
      </c>
      <c r="L8" s="19" t="e">
        <f>SUM(F8:K8)</f>
        <v>#REF!</v>
      </c>
      <c r="M8" s="114">
        <v>0.028</v>
      </c>
      <c r="N8" s="115">
        <v>225000</v>
      </c>
      <c r="O8" s="234">
        <v>5000</v>
      </c>
      <c r="P8" s="108">
        <v>0</v>
      </c>
      <c r="Q8" s="109">
        <v>0</v>
      </c>
      <c r="R8" s="116">
        <v>0</v>
      </c>
      <c r="S8" s="235">
        <v>500</v>
      </c>
      <c r="T8" s="117">
        <f>N8+O8+P8+Q8+R8+S8</f>
        <v>230500</v>
      </c>
      <c r="U8" s="238">
        <f>SUM(T8*M8)</f>
        <v>6454</v>
      </c>
      <c r="V8" s="215">
        <f t="shared" si="0"/>
        <v>19362</v>
      </c>
    </row>
    <row r="9" spans="1:22" s="11" customFormat="1" ht="54.75" customHeight="1">
      <c r="A9" s="247">
        <v>5</v>
      </c>
      <c r="B9" s="36" t="s">
        <v>108</v>
      </c>
      <c r="C9" s="43"/>
      <c r="D9" s="44"/>
      <c r="E9" s="45"/>
      <c r="F9" s="17"/>
      <c r="G9" s="17"/>
      <c r="H9" s="18"/>
      <c r="I9" s="17"/>
      <c r="J9" s="17"/>
      <c r="K9" s="19"/>
      <c r="L9" s="19"/>
      <c r="M9" s="118"/>
      <c r="N9" s="119"/>
      <c r="O9" s="120"/>
      <c r="P9" s="121"/>
      <c r="Q9" s="119"/>
      <c r="R9" s="119"/>
      <c r="S9" s="122"/>
      <c r="T9" s="119"/>
      <c r="U9" s="123"/>
      <c r="V9" s="242"/>
    </row>
    <row r="10" spans="1:22" s="11" customFormat="1" ht="54.75" customHeight="1">
      <c r="A10" s="248"/>
      <c r="B10" s="42" t="s">
        <v>147</v>
      </c>
      <c r="C10" s="23" t="s">
        <v>23</v>
      </c>
      <c r="D10" s="31" t="s">
        <v>24</v>
      </c>
      <c r="E10" s="41" t="s">
        <v>14</v>
      </c>
      <c r="F10" s="17" t="e">
        <f>#REF!+(#REF!*#REF!)</f>
        <v>#REF!</v>
      </c>
      <c r="G10" s="17" t="e">
        <f>#REF!+(#REF!*#REF!)</f>
        <v>#REF!</v>
      </c>
      <c r="H10" s="18" t="e">
        <f>#REF!+(#REF!*#REF!)</f>
        <v>#REF!</v>
      </c>
      <c r="I10" s="17" t="e">
        <f>#REF!+(#REF!*#REF!)</f>
        <v>#REF!</v>
      </c>
      <c r="J10" s="17" t="e">
        <f>#REF!+(#REF!*#REF!)</f>
        <v>#REF!</v>
      </c>
      <c r="K10" s="19" t="e">
        <f>#REF!+(#REF!*#REF!)</f>
        <v>#REF!</v>
      </c>
      <c r="L10" s="19" t="e">
        <f>SUM(F10:K10)</f>
        <v>#REF!</v>
      </c>
      <c r="M10" s="124">
        <v>0.02512</v>
      </c>
      <c r="N10" s="125">
        <v>0</v>
      </c>
      <c r="O10" s="234">
        <v>9000</v>
      </c>
      <c r="P10" s="126">
        <v>2000</v>
      </c>
      <c r="Q10" s="127">
        <v>2300</v>
      </c>
      <c r="R10" s="116">
        <v>0</v>
      </c>
      <c r="S10" s="235">
        <v>50</v>
      </c>
      <c r="T10" s="128">
        <f>N10+O10+P10+Q10+R10+S10</f>
        <v>13350</v>
      </c>
      <c r="U10" s="239">
        <f>SUM(T10*M10)</f>
        <v>335.352</v>
      </c>
      <c r="V10" s="215">
        <f t="shared" si="0"/>
        <v>1006.0559999999999</v>
      </c>
    </row>
    <row r="11" spans="1:22" s="11" customFormat="1" ht="54.75" customHeight="1">
      <c r="A11" s="249"/>
      <c r="B11" s="37" t="s">
        <v>148</v>
      </c>
      <c r="C11" s="16" t="s">
        <v>23</v>
      </c>
      <c r="D11" s="12" t="s">
        <v>25</v>
      </c>
      <c r="E11" s="14" t="s">
        <v>14</v>
      </c>
      <c r="F11" s="17"/>
      <c r="G11" s="17"/>
      <c r="H11" s="18"/>
      <c r="I11" s="17"/>
      <c r="J11" s="17"/>
      <c r="K11" s="19"/>
      <c r="L11" s="19"/>
      <c r="M11" s="129">
        <v>0.0154</v>
      </c>
      <c r="N11" s="130">
        <v>35000</v>
      </c>
      <c r="O11" s="234">
        <v>0</v>
      </c>
      <c r="P11" s="108">
        <v>0</v>
      </c>
      <c r="Q11" s="109">
        <v>0</v>
      </c>
      <c r="R11" s="116">
        <v>0</v>
      </c>
      <c r="S11" s="235">
        <v>15000</v>
      </c>
      <c r="T11" s="128">
        <f>N11+O11+P11+Q11+R11+S11</f>
        <v>50000</v>
      </c>
      <c r="U11" s="239">
        <f>SUM(T11*M11)</f>
        <v>770</v>
      </c>
      <c r="V11" s="215">
        <f t="shared" si="0"/>
        <v>2310</v>
      </c>
    </row>
    <row r="12" spans="1:22" s="11" customFormat="1" ht="90.75" customHeight="1">
      <c r="A12" s="35">
        <v>6</v>
      </c>
      <c r="B12" s="12" t="s">
        <v>26</v>
      </c>
      <c r="C12" s="16" t="s">
        <v>23</v>
      </c>
      <c r="D12" s="20" t="s">
        <v>27</v>
      </c>
      <c r="E12" s="14" t="s">
        <v>209</v>
      </c>
      <c r="F12" s="17" t="e">
        <f>#REF!+(#REF!*#REF!)</f>
        <v>#REF!</v>
      </c>
      <c r="G12" s="17" t="e">
        <f>#REF!+(#REF!*#REF!)</f>
        <v>#REF!</v>
      </c>
      <c r="H12" s="18" t="e">
        <f>#REF!+(#REF!*#REF!)</f>
        <v>#REF!</v>
      </c>
      <c r="I12" s="17" t="e">
        <f>#REF!+(#REF!*#REF!)</f>
        <v>#REF!</v>
      </c>
      <c r="J12" s="17" t="e">
        <f>#REF!+(#REF!*#REF!)</f>
        <v>#REF!</v>
      </c>
      <c r="K12" s="19" t="e">
        <f>#REF!+(#REF!*#REF!)</f>
        <v>#REF!</v>
      </c>
      <c r="L12" s="19" t="e">
        <f aca="true" t="shared" si="1" ref="L12:L18">SUM(F12:K12)</f>
        <v>#REF!</v>
      </c>
      <c r="M12" s="132">
        <v>0.0139</v>
      </c>
      <c r="N12" s="125">
        <v>0</v>
      </c>
      <c r="O12" s="234">
        <v>135000</v>
      </c>
      <c r="P12" s="108">
        <v>0</v>
      </c>
      <c r="Q12" s="109">
        <v>0</v>
      </c>
      <c r="R12" s="110">
        <f>4000*50</f>
        <v>200000</v>
      </c>
      <c r="S12" s="235">
        <v>150000</v>
      </c>
      <c r="T12" s="128">
        <f>N12+O12+P12+Q12+R12+S12</f>
        <v>485000</v>
      </c>
      <c r="U12" s="239">
        <f>SUM(T12*M12)</f>
        <v>6741.5</v>
      </c>
      <c r="V12" s="215">
        <f t="shared" si="0"/>
        <v>20224.5</v>
      </c>
    </row>
    <row r="13" spans="1:22" s="11" customFormat="1" ht="54.75" customHeight="1">
      <c r="A13" s="15">
        <v>7</v>
      </c>
      <c r="B13" s="12" t="s">
        <v>28</v>
      </c>
      <c r="C13" s="16" t="s">
        <v>16</v>
      </c>
      <c r="D13" s="12" t="s">
        <v>29</v>
      </c>
      <c r="E13" s="14" t="s">
        <v>14</v>
      </c>
      <c r="F13" s="17" t="e">
        <f>#REF!+(#REF!*#REF!)</f>
        <v>#REF!</v>
      </c>
      <c r="G13" s="17" t="e">
        <f>#REF!+(#REF!*#REF!)</f>
        <v>#REF!</v>
      </c>
      <c r="H13" s="18" t="e">
        <f>#REF!+(#REF!*#REF!)</f>
        <v>#REF!</v>
      </c>
      <c r="I13" s="17" t="e">
        <f>#REF!+(#REF!*#REF!)</f>
        <v>#REF!</v>
      </c>
      <c r="J13" s="17" t="e">
        <f>#REF!+(#REF!*#REF!)</f>
        <v>#REF!</v>
      </c>
      <c r="K13" s="19" t="e">
        <f>#REF!+(#REF!*#REF!)</f>
        <v>#REF!</v>
      </c>
      <c r="L13" s="19" t="e">
        <f t="shared" si="1"/>
        <v>#REF!</v>
      </c>
      <c r="M13" s="132">
        <v>0.87</v>
      </c>
      <c r="N13" s="125">
        <v>0</v>
      </c>
      <c r="O13" s="234">
        <v>50</v>
      </c>
      <c r="P13" s="108">
        <v>0</v>
      </c>
      <c r="Q13" s="109">
        <v>0</v>
      </c>
      <c r="R13" s="110">
        <f>730*30</f>
        <v>21900</v>
      </c>
      <c r="S13" s="235">
        <v>1000</v>
      </c>
      <c r="T13" s="128">
        <f>N13+O13+P13+Q13+R13+S13</f>
        <v>22950</v>
      </c>
      <c r="U13" s="239">
        <f>SUM(T13*M13)</f>
        <v>19966.5</v>
      </c>
      <c r="V13" s="215">
        <f t="shared" si="0"/>
        <v>59899.5</v>
      </c>
    </row>
    <row r="14" spans="1:22" s="11" customFormat="1" ht="54.75" customHeight="1">
      <c r="A14" s="15">
        <v>8</v>
      </c>
      <c r="B14" s="12" t="s">
        <v>30</v>
      </c>
      <c r="C14" s="16" t="s">
        <v>23</v>
      </c>
      <c r="D14" s="12" t="s">
        <v>31</v>
      </c>
      <c r="E14" s="14" t="s">
        <v>14</v>
      </c>
      <c r="F14" s="17" t="e">
        <f>#REF!+(#REF!*#REF!)</f>
        <v>#REF!</v>
      </c>
      <c r="G14" s="17" t="e">
        <f>#REF!+(#REF!*#REF!)</f>
        <v>#REF!</v>
      </c>
      <c r="H14" s="18" t="e">
        <f>#REF!+(#REF!*#REF!)</f>
        <v>#REF!</v>
      </c>
      <c r="I14" s="17" t="e">
        <f>#REF!+(#REF!*#REF!)</f>
        <v>#REF!</v>
      </c>
      <c r="J14" s="17" t="e">
        <f>#REF!+(#REF!*#REF!)</f>
        <v>#REF!</v>
      </c>
      <c r="K14" s="19" t="e">
        <f>#REF!+(#REF!*#REF!)</f>
        <v>#REF!</v>
      </c>
      <c r="L14" s="19" t="e">
        <f t="shared" si="1"/>
        <v>#REF!</v>
      </c>
      <c r="M14" s="132">
        <v>0.034</v>
      </c>
      <c r="N14" s="133">
        <v>52500</v>
      </c>
      <c r="O14" s="234">
        <v>20000</v>
      </c>
      <c r="P14" s="113">
        <v>375</v>
      </c>
      <c r="Q14" s="109">
        <v>0</v>
      </c>
      <c r="R14" s="110">
        <v>16500</v>
      </c>
      <c r="S14" s="235">
        <v>6250</v>
      </c>
      <c r="T14" s="128">
        <f>N14+O14+P14+Q14+R14+S14</f>
        <v>95625</v>
      </c>
      <c r="U14" s="239">
        <f>SUM(T14*M14)</f>
        <v>3251.2500000000005</v>
      </c>
      <c r="V14" s="215">
        <f t="shared" si="0"/>
        <v>9753.750000000002</v>
      </c>
    </row>
    <row r="15" spans="1:22" s="11" customFormat="1" ht="54.75" customHeight="1">
      <c r="A15" s="247">
        <v>9</v>
      </c>
      <c r="B15" s="39" t="s">
        <v>109</v>
      </c>
      <c r="C15" s="46"/>
      <c r="D15" s="47"/>
      <c r="E15" s="45"/>
      <c r="F15" s="17"/>
      <c r="G15" s="17"/>
      <c r="H15" s="18"/>
      <c r="I15" s="17"/>
      <c r="J15" s="17"/>
      <c r="K15" s="19"/>
      <c r="L15" s="19"/>
      <c r="M15" s="118"/>
      <c r="N15" s="134"/>
      <c r="O15" s="135"/>
      <c r="P15" s="121"/>
      <c r="Q15" s="119"/>
      <c r="R15" s="119"/>
      <c r="S15" s="122"/>
      <c r="T15" s="136"/>
      <c r="U15" s="123"/>
      <c r="V15" s="242"/>
    </row>
    <row r="16" spans="1:22" s="11" customFormat="1" ht="54.75" customHeight="1">
      <c r="A16" s="248"/>
      <c r="B16" s="37" t="s">
        <v>149</v>
      </c>
      <c r="C16" s="23" t="s">
        <v>32</v>
      </c>
      <c r="D16" s="22" t="s">
        <v>27</v>
      </c>
      <c r="E16" s="41" t="s">
        <v>14</v>
      </c>
      <c r="F16" s="17" t="e">
        <f>#REF!+(#REF!*#REF!)</f>
        <v>#REF!</v>
      </c>
      <c r="G16" s="17" t="e">
        <f>#REF!+(#REF!*#REF!)</f>
        <v>#REF!</v>
      </c>
      <c r="H16" s="18" t="e">
        <f>#REF!+(#REF!*#REF!)</f>
        <v>#REF!</v>
      </c>
      <c r="I16" s="17" t="e">
        <f>#REF!+(#REF!*#REF!)</f>
        <v>#REF!</v>
      </c>
      <c r="J16" s="17" t="e">
        <f>#REF!+(#REF!*#REF!)</f>
        <v>#REF!</v>
      </c>
      <c r="K16" s="19" t="e">
        <f>#REF!+(#REF!*#REF!)</f>
        <v>#REF!</v>
      </c>
      <c r="L16" s="19" t="e">
        <f t="shared" si="1"/>
        <v>#REF!</v>
      </c>
      <c r="M16" s="137">
        <v>0.0155</v>
      </c>
      <c r="N16" s="133">
        <v>1000000</v>
      </c>
      <c r="O16" s="234">
        <v>3500</v>
      </c>
      <c r="P16" s="126">
        <v>50000</v>
      </c>
      <c r="Q16" s="127">
        <v>175000</v>
      </c>
      <c r="R16" s="116">
        <v>0</v>
      </c>
      <c r="S16" s="235">
        <v>16000</v>
      </c>
      <c r="T16" s="128">
        <f>N16+O16+P16+Q16+R16+S16</f>
        <v>1244500</v>
      </c>
      <c r="U16" s="239">
        <f>SUM(T16*M16)</f>
        <v>19289.75</v>
      </c>
      <c r="V16" s="215">
        <f t="shared" si="0"/>
        <v>57869.25</v>
      </c>
    </row>
    <row r="17" spans="1:22" s="11" customFormat="1" ht="54.75" customHeight="1">
      <c r="A17" s="249"/>
      <c r="B17" s="37" t="s">
        <v>150</v>
      </c>
      <c r="C17" s="16" t="s">
        <v>32</v>
      </c>
      <c r="D17" s="20" t="s">
        <v>33</v>
      </c>
      <c r="E17" s="14" t="s">
        <v>14</v>
      </c>
      <c r="F17" s="17" t="e">
        <f>#REF!+(#REF!*#REF!)</f>
        <v>#REF!</v>
      </c>
      <c r="G17" s="17" t="e">
        <f>#REF!+(#REF!*#REF!)</f>
        <v>#REF!</v>
      </c>
      <c r="H17" s="18" t="e">
        <f>#REF!+(#REF!*#REF!)</f>
        <v>#REF!</v>
      </c>
      <c r="I17" s="17" t="e">
        <f>#REF!+(#REF!*#REF!)</f>
        <v>#REF!</v>
      </c>
      <c r="J17" s="17" t="e">
        <f>#REF!+(#REF!*#REF!)</f>
        <v>#REF!</v>
      </c>
      <c r="K17" s="19" t="e">
        <f>#REF!+(#REF!*#REF!)</f>
        <v>#REF!</v>
      </c>
      <c r="L17" s="19" t="e">
        <f t="shared" si="1"/>
        <v>#REF!</v>
      </c>
      <c r="M17" s="129">
        <v>0.0099</v>
      </c>
      <c r="N17" s="133">
        <v>700000</v>
      </c>
      <c r="O17" s="234">
        <v>350000</v>
      </c>
      <c r="P17" s="108">
        <v>0</v>
      </c>
      <c r="Q17" s="109">
        <v>0</v>
      </c>
      <c r="R17" s="116">
        <v>0</v>
      </c>
      <c r="S17" s="235">
        <v>300</v>
      </c>
      <c r="T17" s="128">
        <f>N17+O17+P17+Q17+R17+S17</f>
        <v>1050300</v>
      </c>
      <c r="U17" s="239">
        <f>SUM(T17*M17)</f>
        <v>10397.970000000001</v>
      </c>
      <c r="V17" s="215">
        <f t="shared" si="0"/>
        <v>31193.910000000003</v>
      </c>
    </row>
    <row r="18" spans="1:22" s="11" customFormat="1" ht="54.75" customHeight="1">
      <c r="A18" s="38">
        <v>10</v>
      </c>
      <c r="B18" s="12" t="s">
        <v>34</v>
      </c>
      <c r="C18" s="48" t="s">
        <v>23</v>
      </c>
      <c r="D18" s="24" t="s">
        <v>35</v>
      </c>
      <c r="E18" s="40" t="s">
        <v>14</v>
      </c>
      <c r="F18" s="17" t="e">
        <f>#REF!+(#REF!*#REF!)</f>
        <v>#REF!</v>
      </c>
      <c r="G18" s="17" t="e">
        <f>#REF!+(#REF!*#REF!)</f>
        <v>#REF!</v>
      </c>
      <c r="H18" s="18" t="e">
        <f>#REF!+(#REF!*#REF!)</f>
        <v>#REF!</v>
      </c>
      <c r="I18" s="17" t="e">
        <f>#REF!+(#REF!*#REF!)</f>
        <v>#REF!</v>
      </c>
      <c r="J18" s="17" t="e">
        <f>#REF!+(#REF!*#REF!)</f>
        <v>#REF!</v>
      </c>
      <c r="K18" s="19" t="e">
        <f>#REF!+(#REF!*#REF!)</f>
        <v>#REF!</v>
      </c>
      <c r="L18" s="19" t="e">
        <f t="shared" si="1"/>
        <v>#REF!</v>
      </c>
      <c r="M18" s="114">
        <v>0.02834</v>
      </c>
      <c r="N18" s="133">
        <v>2100</v>
      </c>
      <c r="O18" s="234">
        <v>500</v>
      </c>
      <c r="P18" s="108">
        <v>0</v>
      </c>
      <c r="Q18" s="109">
        <v>0</v>
      </c>
      <c r="R18" s="138">
        <f>30*30</f>
        <v>900</v>
      </c>
      <c r="S18" s="235">
        <v>300</v>
      </c>
      <c r="T18" s="128">
        <f>N18+O18+P18+Q18+R18+S18</f>
        <v>3800</v>
      </c>
      <c r="U18" s="239">
        <f>SUM(T18*M18)</f>
        <v>107.69200000000001</v>
      </c>
      <c r="V18" s="215">
        <f t="shared" si="0"/>
        <v>323.076</v>
      </c>
    </row>
    <row r="19" spans="1:22" s="11" customFormat="1" ht="43.5" customHeight="1">
      <c r="A19" s="247">
        <v>11</v>
      </c>
      <c r="B19" s="39" t="s">
        <v>110</v>
      </c>
      <c r="C19" s="43"/>
      <c r="D19" s="44"/>
      <c r="E19" s="45"/>
      <c r="F19" s="21"/>
      <c r="G19" s="21"/>
      <c r="H19" s="21"/>
      <c r="I19" s="21"/>
      <c r="J19" s="21"/>
      <c r="K19" s="21"/>
      <c r="L19" s="21"/>
      <c r="M19" s="139"/>
      <c r="N19" s="119"/>
      <c r="O19" s="34"/>
      <c r="P19" s="34"/>
      <c r="Q19" s="119"/>
      <c r="R19" s="34"/>
      <c r="S19" s="34"/>
      <c r="T19" s="34"/>
      <c r="U19" s="140"/>
      <c r="V19" s="242"/>
    </row>
    <row r="20" spans="1:22" s="11" customFormat="1" ht="43.5" customHeight="1">
      <c r="A20" s="248"/>
      <c r="B20" s="37" t="s">
        <v>153</v>
      </c>
      <c r="C20" s="23" t="s">
        <v>23</v>
      </c>
      <c r="D20" s="31" t="s">
        <v>36</v>
      </c>
      <c r="E20" s="85" t="s">
        <v>14</v>
      </c>
      <c r="F20" s="21"/>
      <c r="G20" s="21"/>
      <c r="H20" s="21"/>
      <c r="I20" s="21"/>
      <c r="J20" s="21"/>
      <c r="K20" s="21"/>
      <c r="L20" s="21"/>
      <c r="M20" s="141">
        <v>0.06</v>
      </c>
      <c r="N20" s="133">
        <v>7000</v>
      </c>
      <c r="O20" s="234">
        <v>1000</v>
      </c>
      <c r="P20" s="108">
        <v>0</v>
      </c>
      <c r="Q20" s="109">
        <v>0</v>
      </c>
      <c r="R20" s="116">
        <v>0</v>
      </c>
      <c r="S20" s="235">
        <v>0</v>
      </c>
      <c r="T20" s="128">
        <f aca="true" t="shared" si="2" ref="T20:T26">N20+O20+P20+Q20+R20+S20</f>
        <v>8000</v>
      </c>
      <c r="U20" s="239">
        <f aca="true" t="shared" si="3" ref="U20:U26">SUM(T20*M20)</f>
        <v>480</v>
      </c>
      <c r="V20" s="215">
        <f t="shared" si="0"/>
        <v>1440</v>
      </c>
    </row>
    <row r="21" spans="1:22" s="11" customFormat="1" ht="38.25" customHeight="1">
      <c r="A21" s="249"/>
      <c r="B21" s="37" t="s">
        <v>154</v>
      </c>
      <c r="C21" s="16" t="s">
        <v>23</v>
      </c>
      <c r="D21" s="12" t="s">
        <v>36</v>
      </c>
      <c r="E21" s="85" t="s">
        <v>14</v>
      </c>
      <c r="F21" s="21"/>
      <c r="G21" s="21"/>
      <c r="H21" s="21"/>
      <c r="I21" s="21"/>
      <c r="J21" s="21"/>
      <c r="K21" s="21"/>
      <c r="L21" s="21"/>
      <c r="M21" s="141">
        <v>0.1</v>
      </c>
      <c r="N21" s="133">
        <v>3000</v>
      </c>
      <c r="O21" s="234">
        <v>1000</v>
      </c>
      <c r="P21" s="108">
        <v>0</v>
      </c>
      <c r="Q21" s="109">
        <v>0</v>
      </c>
      <c r="R21" s="116">
        <v>0</v>
      </c>
      <c r="S21" s="235">
        <v>0</v>
      </c>
      <c r="T21" s="128">
        <f t="shared" si="2"/>
        <v>4000</v>
      </c>
      <c r="U21" s="239">
        <f t="shared" si="3"/>
        <v>400</v>
      </c>
      <c r="V21" s="215">
        <f t="shared" si="0"/>
        <v>1200</v>
      </c>
    </row>
    <row r="22" spans="1:22" s="11" customFormat="1" ht="54.75" customHeight="1">
      <c r="A22" s="35">
        <v>12</v>
      </c>
      <c r="B22" s="12" t="s">
        <v>37</v>
      </c>
      <c r="C22" s="16" t="s">
        <v>23</v>
      </c>
      <c r="D22" s="20" t="s">
        <v>33</v>
      </c>
      <c r="E22" s="14" t="s">
        <v>14</v>
      </c>
      <c r="F22" s="17" t="e">
        <f>#REF!+(#REF!*#REF!)</f>
        <v>#REF!</v>
      </c>
      <c r="G22" s="17" t="e">
        <f>#REF!+(#REF!*#REF!)</f>
        <v>#REF!</v>
      </c>
      <c r="H22" s="18" t="e">
        <f>#REF!+(#REF!*#REF!)</f>
        <v>#REF!</v>
      </c>
      <c r="I22" s="17" t="e">
        <f>#REF!+(#REF!*#REF!)</f>
        <v>#REF!</v>
      </c>
      <c r="J22" s="17" t="e">
        <f>#REF!+(#REF!*#REF!)</f>
        <v>#REF!</v>
      </c>
      <c r="K22" s="19" t="e">
        <f>#REF!+(#REF!*#REF!)</f>
        <v>#REF!</v>
      </c>
      <c r="L22" s="19" t="e">
        <f>SUM(F22:K22)</f>
        <v>#REF!</v>
      </c>
      <c r="M22" s="132">
        <v>0.0124</v>
      </c>
      <c r="N22" s="133">
        <v>400000</v>
      </c>
      <c r="O22" s="234">
        <v>10000</v>
      </c>
      <c r="P22" s="108">
        <v>0</v>
      </c>
      <c r="Q22" s="109">
        <v>0</v>
      </c>
      <c r="R22" s="116">
        <v>0</v>
      </c>
      <c r="S22" s="235">
        <v>300</v>
      </c>
      <c r="T22" s="128">
        <f t="shared" si="2"/>
        <v>410300</v>
      </c>
      <c r="U22" s="239">
        <f t="shared" si="3"/>
        <v>5087.72</v>
      </c>
      <c r="V22" s="215">
        <f t="shared" si="0"/>
        <v>15263.16</v>
      </c>
    </row>
    <row r="23" spans="1:22" s="11" customFormat="1" ht="54.75" customHeight="1">
      <c r="A23" s="38">
        <v>13</v>
      </c>
      <c r="B23" s="12" t="s">
        <v>38</v>
      </c>
      <c r="C23" s="16" t="s">
        <v>39</v>
      </c>
      <c r="D23" s="12" t="s">
        <v>40</v>
      </c>
      <c r="E23" s="14" t="s">
        <v>14</v>
      </c>
      <c r="F23" s="17" t="e">
        <f>#REF!+(#REF!*#REF!)</f>
        <v>#REF!</v>
      </c>
      <c r="G23" s="17" t="e">
        <f>#REF!+(#REF!*#REF!)</f>
        <v>#REF!</v>
      </c>
      <c r="H23" s="18" t="e">
        <f>#REF!+(#REF!*#REF!)</f>
        <v>#REF!</v>
      </c>
      <c r="I23" s="17" t="e">
        <f>#REF!+(#REF!*#REF!)</f>
        <v>#REF!</v>
      </c>
      <c r="J23" s="17" t="e">
        <f>#REF!+(#REF!*#REF!)</f>
        <v>#REF!</v>
      </c>
      <c r="K23" s="19" t="e">
        <f>#REF!+(#REF!*#REF!)</f>
        <v>#REF!</v>
      </c>
      <c r="L23" s="19" t="e">
        <f>SUM(F23:K23)</f>
        <v>#REF!</v>
      </c>
      <c r="M23" s="142">
        <v>0.16</v>
      </c>
      <c r="N23" s="133">
        <v>400</v>
      </c>
      <c r="O23" s="234">
        <v>150</v>
      </c>
      <c r="P23" s="143">
        <v>0</v>
      </c>
      <c r="Q23" s="144">
        <v>50</v>
      </c>
      <c r="R23" s="145">
        <v>3</v>
      </c>
      <c r="S23" s="235">
        <v>100</v>
      </c>
      <c r="T23" s="128">
        <f t="shared" si="2"/>
        <v>703</v>
      </c>
      <c r="U23" s="239">
        <f t="shared" si="3"/>
        <v>112.48</v>
      </c>
      <c r="V23" s="215">
        <f t="shared" si="0"/>
        <v>337.44</v>
      </c>
    </row>
    <row r="24" spans="1:22" ht="54.75" customHeight="1">
      <c r="A24" s="15">
        <v>14</v>
      </c>
      <c r="B24" s="26" t="s">
        <v>96</v>
      </c>
      <c r="C24" s="16" t="s">
        <v>23</v>
      </c>
      <c r="D24" s="12" t="s">
        <v>76</v>
      </c>
      <c r="E24" s="14" t="s">
        <v>14</v>
      </c>
      <c r="M24" s="132">
        <v>0.04</v>
      </c>
      <c r="N24" s="146">
        <v>0</v>
      </c>
      <c r="O24" s="234">
        <v>0</v>
      </c>
      <c r="P24" s="147">
        <v>0</v>
      </c>
      <c r="Q24" s="148">
        <v>0</v>
      </c>
      <c r="R24" s="149">
        <v>0</v>
      </c>
      <c r="S24" s="235">
        <v>6000</v>
      </c>
      <c r="T24" s="128">
        <f t="shared" si="2"/>
        <v>6000</v>
      </c>
      <c r="U24" s="239">
        <f t="shared" si="3"/>
        <v>240</v>
      </c>
      <c r="V24" s="215">
        <f t="shared" si="0"/>
        <v>720</v>
      </c>
    </row>
    <row r="25" spans="1:22" s="11" customFormat="1" ht="54.75" customHeight="1">
      <c r="A25" s="15">
        <v>15</v>
      </c>
      <c r="B25" s="87" t="s">
        <v>144</v>
      </c>
      <c r="C25" s="16" t="s">
        <v>138</v>
      </c>
      <c r="D25" s="87" t="s">
        <v>139</v>
      </c>
      <c r="E25" s="14" t="s">
        <v>14</v>
      </c>
      <c r="F25" s="27"/>
      <c r="G25" s="27"/>
      <c r="H25" s="28"/>
      <c r="I25" s="27"/>
      <c r="J25" s="27"/>
      <c r="K25" s="29"/>
      <c r="L25" s="29"/>
      <c r="M25" s="150">
        <v>3.8</v>
      </c>
      <c r="N25" s="151">
        <v>300</v>
      </c>
      <c r="O25" s="234">
        <v>350</v>
      </c>
      <c r="P25" s="147">
        <v>0</v>
      </c>
      <c r="Q25" s="148">
        <v>0</v>
      </c>
      <c r="R25" s="149">
        <v>0</v>
      </c>
      <c r="S25" s="235">
        <v>0</v>
      </c>
      <c r="T25" s="128">
        <f t="shared" si="2"/>
        <v>650</v>
      </c>
      <c r="U25" s="239">
        <f t="shared" si="3"/>
        <v>2470</v>
      </c>
      <c r="V25" s="215">
        <f t="shared" si="0"/>
        <v>7410</v>
      </c>
    </row>
    <row r="26" spans="1:22" s="11" customFormat="1" ht="54.75" customHeight="1">
      <c r="A26" s="15">
        <v>16</v>
      </c>
      <c r="B26" s="87" t="s">
        <v>141</v>
      </c>
      <c r="C26" s="16" t="s">
        <v>140</v>
      </c>
      <c r="D26" s="87" t="s">
        <v>145</v>
      </c>
      <c r="E26" s="14" t="s">
        <v>14</v>
      </c>
      <c r="F26" s="27"/>
      <c r="G26" s="27"/>
      <c r="H26" s="28"/>
      <c r="I26" s="27"/>
      <c r="J26" s="27"/>
      <c r="K26" s="29"/>
      <c r="L26" s="29"/>
      <c r="M26" s="152">
        <v>20</v>
      </c>
      <c r="N26" s="151">
        <v>120</v>
      </c>
      <c r="O26" s="234">
        <v>0</v>
      </c>
      <c r="P26" s="147">
        <v>0</v>
      </c>
      <c r="Q26" s="148">
        <v>0</v>
      </c>
      <c r="R26" s="149">
        <v>0</v>
      </c>
      <c r="S26" s="235">
        <v>480</v>
      </c>
      <c r="T26" s="128">
        <f t="shared" si="2"/>
        <v>600</v>
      </c>
      <c r="U26" s="239">
        <f t="shared" si="3"/>
        <v>12000</v>
      </c>
      <c r="V26" s="215">
        <f t="shared" si="0"/>
        <v>36000</v>
      </c>
    </row>
    <row r="27" spans="1:22" s="11" customFormat="1" ht="54.75" customHeight="1">
      <c r="A27" s="256" t="s">
        <v>44</v>
      </c>
      <c r="B27" s="257"/>
      <c r="C27" s="58"/>
      <c r="D27" s="59"/>
      <c r="E27" s="60"/>
      <c r="F27" s="52"/>
      <c r="G27" s="52"/>
      <c r="H27" s="53"/>
      <c r="I27" s="52"/>
      <c r="J27" s="52"/>
      <c r="K27" s="54"/>
      <c r="L27" s="55"/>
      <c r="M27" s="153"/>
      <c r="N27" s="154"/>
      <c r="O27" s="155"/>
      <c r="P27" s="156"/>
      <c r="Q27" s="157"/>
      <c r="R27" s="157"/>
      <c r="S27" s="158"/>
      <c r="T27" s="159"/>
      <c r="U27" s="160"/>
      <c r="V27" s="242"/>
    </row>
    <row r="28" spans="1:22" s="11" customFormat="1" ht="54" customHeight="1">
      <c r="A28" s="253">
        <v>17</v>
      </c>
      <c r="B28" s="36" t="s">
        <v>106</v>
      </c>
      <c r="C28" s="33"/>
      <c r="D28" s="34"/>
      <c r="E28" s="33"/>
      <c r="F28" s="4"/>
      <c r="G28" s="9"/>
      <c r="H28" s="5"/>
      <c r="I28" s="6"/>
      <c r="J28" s="7"/>
      <c r="K28" s="8"/>
      <c r="L28" s="10"/>
      <c r="M28" s="161"/>
      <c r="N28" s="119"/>
      <c r="O28" s="33"/>
      <c r="P28" s="33"/>
      <c r="Q28" s="33"/>
      <c r="R28" s="33"/>
      <c r="S28" s="33"/>
      <c r="T28" s="119"/>
      <c r="U28" s="123"/>
      <c r="V28" s="243"/>
    </row>
    <row r="29" spans="1:22" s="11" customFormat="1" ht="49.5" customHeight="1">
      <c r="A29" s="254"/>
      <c r="B29" s="31" t="s">
        <v>155</v>
      </c>
      <c r="C29" s="30" t="s">
        <v>230</v>
      </c>
      <c r="D29" s="31" t="s">
        <v>228</v>
      </c>
      <c r="E29" s="30" t="s">
        <v>13</v>
      </c>
      <c r="F29" s="4"/>
      <c r="G29" s="9"/>
      <c r="H29" s="5"/>
      <c r="I29" s="6"/>
      <c r="J29" s="7"/>
      <c r="K29" s="8"/>
      <c r="L29" s="10"/>
      <c r="M29" s="162">
        <v>5</v>
      </c>
      <c r="N29" s="163">
        <v>2500</v>
      </c>
      <c r="O29" s="131">
        <v>0</v>
      </c>
      <c r="P29" s="108">
        <v>0</v>
      </c>
      <c r="Q29" s="109">
        <v>0</v>
      </c>
      <c r="R29" s="116">
        <v>0</v>
      </c>
      <c r="S29" s="235">
        <v>0</v>
      </c>
      <c r="T29" s="128">
        <f>N29+O29+P29+Q29+R29+S29</f>
        <v>2500</v>
      </c>
      <c r="U29" s="239">
        <f>SUM(T29*M29)</f>
        <v>12500</v>
      </c>
      <c r="V29" s="215">
        <f t="shared" si="0"/>
        <v>37500</v>
      </c>
    </row>
    <row r="30" spans="1:22" s="11" customFormat="1" ht="62.25" customHeight="1">
      <c r="A30" s="255"/>
      <c r="B30" s="12" t="s">
        <v>156</v>
      </c>
      <c r="C30" s="13" t="s">
        <v>230</v>
      </c>
      <c r="D30" s="12" t="s">
        <v>229</v>
      </c>
      <c r="E30" s="14" t="s">
        <v>14</v>
      </c>
      <c r="F30" s="4"/>
      <c r="G30" s="9"/>
      <c r="H30" s="5"/>
      <c r="I30" s="6"/>
      <c r="J30" s="7"/>
      <c r="K30" s="8"/>
      <c r="L30" s="10"/>
      <c r="M30" s="102">
        <v>10.38</v>
      </c>
      <c r="N30" s="163">
        <v>150</v>
      </c>
      <c r="O30" s="131">
        <v>0</v>
      </c>
      <c r="P30" s="108">
        <v>0</v>
      </c>
      <c r="Q30" s="109">
        <v>0</v>
      </c>
      <c r="R30" s="116">
        <v>0</v>
      </c>
      <c r="S30" s="235">
        <v>0</v>
      </c>
      <c r="T30" s="128">
        <f>N30+O30+P30+Q30+R30+S30</f>
        <v>150</v>
      </c>
      <c r="U30" s="239">
        <f>SUM(T30*M30)</f>
        <v>1557.0000000000002</v>
      </c>
      <c r="V30" s="215">
        <f t="shared" si="0"/>
        <v>4671.000000000001</v>
      </c>
    </row>
    <row r="31" spans="1:22" s="11" customFormat="1" ht="54.75" customHeight="1">
      <c r="A31" s="247">
        <v>18</v>
      </c>
      <c r="B31" s="57" t="s">
        <v>111</v>
      </c>
      <c r="C31" s="43"/>
      <c r="D31" s="44"/>
      <c r="E31" s="45"/>
      <c r="F31" s="49"/>
      <c r="G31" s="49"/>
      <c r="H31" s="50"/>
      <c r="I31" s="49"/>
      <c r="J31" s="49"/>
      <c r="K31" s="51"/>
      <c r="L31" s="51"/>
      <c r="M31" s="118"/>
      <c r="N31" s="134"/>
      <c r="O31" s="135"/>
      <c r="P31" s="121"/>
      <c r="Q31" s="119"/>
      <c r="R31" s="119"/>
      <c r="S31" s="122"/>
      <c r="T31" s="136">
        <f>N31+O31+P31+Q31+R31+S31</f>
        <v>0</v>
      </c>
      <c r="U31" s="123"/>
      <c r="V31" s="242"/>
    </row>
    <row r="32" spans="1:22" s="11" customFormat="1" ht="54.75" customHeight="1">
      <c r="A32" s="248"/>
      <c r="B32" s="37" t="s">
        <v>157</v>
      </c>
      <c r="C32" s="23" t="s">
        <v>16</v>
      </c>
      <c r="D32" s="31" t="s">
        <v>45</v>
      </c>
      <c r="E32" s="41" t="s">
        <v>14</v>
      </c>
      <c r="F32" s="17" t="e">
        <f>#REF!+(#REF!*#REF!)</f>
        <v>#REF!</v>
      </c>
      <c r="G32" s="17" t="e">
        <f>#REF!+(#REF!*#REF!)</f>
        <v>#REF!</v>
      </c>
      <c r="H32" s="18" t="e">
        <f>#REF!+(#REF!*#REF!)</f>
        <v>#REF!</v>
      </c>
      <c r="I32" s="17" t="e">
        <f>#REF!+(#REF!*#REF!)</f>
        <v>#REF!</v>
      </c>
      <c r="J32" s="17" t="e">
        <f>#REF!+(#REF!*#REF!)</f>
        <v>#REF!</v>
      </c>
      <c r="K32" s="19" t="e">
        <f>#REF!+(#REF!*#REF!)</f>
        <v>#REF!</v>
      </c>
      <c r="L32" s="19" t="e">
        <f>SUM(F32:K32)</f>
        <v>#REF!</v>
      </c>
      <c r="M32" s="164">
        <v>0.0164</v>
      </c>
      <c r="N32" s="133">
        <v>600000</v>
      </c>
      <c r="O32" s="234">
        <v>5000</v>
      </c>
      <c r="P32" s="108">
        <v>110</v>
      </c>
      <c r="Q32" s="165">
        <v>0</v>
      </c>
      <c r="R32" s="149">
        <f>2*50</f>
        <v>100</v>
      </c>
      <c r="S32" s="235">
        <v>300</v>
      </c>
      <c r="T32" s="128">
        <f>N32+O32+P32+Q32+R32+S32</f>
        <v>605510</v>
      </c>
      <c r="U32" s="239">
        <f>SUM(T32*M32)</f>
        <v>9930.364000000001</v>
      </c>
      <c r="V32" s="215">
        <f t="shared" si="0"/>
        <v>29791.092000000004</v>
      </c>
    </row>
    <row r="33" spans="1:22" s="11" customFormat="1" ht="54.75" customHeight="1">
      <c r="A33" s="249"/>
      <c r="B33" s="37" t="s">
        <v>158</v>
      </c>
      <c r="C33" s="16" t="s">
        <v>16</v>
      </c>
      <c r="D33" s="12" t="s">
        <v>46</v>
      </c>
      <c r="E33" s="14" t="s">
        <v>14</v>
      </c>
      <c r="F33" s="17" t="e">
        <f>#REF!+(#REF!*#REF!)</f>
        <v>#REF!</v>
      </c>
      <c r="G33" s="17" t="e">
        <f>#REF!+(#REF!*#REF!)</f>
        <v>#REF!</v>
      </c>
      <c r="H33" s="18" t="e">
        <f>#REF!+(#REF!*#REF!)</f>
        <v>#REF!</v>
      </c>
      <c r="I33" s="17" t="e">
        <f>#REF!+(#REF!*#REF!)</f>
        <v>#REF!</v>
      </c>
      <c r="J33" s="17" t="e">
        <f>#REF!+(#REF!*#REF!)</f>
        <v>#REF!</v>
      </c>
      <c r="K33" s="19" t="e">
        <f>#REF!+(#REF!*#REF!)</f>
        <v>#REF!</v>
      </c>
      <c r="L33" s="19" t="e">
        <f>SUM(F33:K33)</f>
        <v>#REF!</v>
      </c>
      <c r="M33" s="132">
        <v>0.01395</v>
      </c>
      <c r="N33" s="166">
        <v>12000</v>
      </c>
      <c r="O33" s="234">
        <v>0</v>
      </c>
      <c r="P33" s="167">
        <v>0</v>
      </c>
      <c r="Q33" s="165">
        <v>0</v>
      </c>
      <c r="R33" s="149">
        <v>0</v>
      </c>
      <c r="S33" s="235">
        <v>30000</v>
      </c>
      <c r="T33" s="128">
        <f>N33+O33+P33+Q33+R33+S33</f>
        <v>42000</v>
      </c>
      <c r="U33" s="239">
        <f>SUM(T33*M33)</f>
        <v>585.9</v>
      </c>
      <c r="V33" s="215">
        <f t="shared" si="0"/>
        <v>1757.6999999999998</v>
      </c>
    </row>
    <row r="34" spans="1:22" s="11" customFormat="1" ht="54.75" customHeight="1">
      <c r="A34" s="247">
        <v>19</v>
      </c>
      <c r="B34" s="39" t="s">
        <v>112</v>
      </c>
      <c r="C34" s="43"/>
      <c r="D34" s="44"/>
      <c r="E34" s="45"/>
      <c r="F34" s="17"/>
      <c r="G34" s="17"/>
      <c r="H34" s="18"/>
      <c r="I34" s="17"/>
      <c r="J34" s="17"/>
      <c r="K34" s="19"/>
      <c r="L34" s="19"/>
      <c r="M34" s="118"/>
      <c r="N34" s="168"/>
      <c r="O34" s="135"/>
      <c r="P34" s="121"/>
      <c r="Q34" s="121"/>
      <c r="R34" s="119"/>
      <c r="S34" s="122"/>
      <c r="T34" s="136"/>
      <c r="U34" s="123"/>
      <c r="V34" s="242"/>
    </row>
    <row r="35" spans="1:22" s="11" customFormat="1" ht="54.75" customHeight="1">
      <c r="A35" s="248"/>
      <c r="B35" s="37" t="s">
        <v>159</v>
      </c>
      <c r="C35" s="23" t="s">
        <v>16</v>
      </c>
      <c r="D35" s="31" t="s">
        <v>47</v>
      </c>
      <c r="E35" s="41" t="s">
        <v>14</v>
      </c>
      <c r="F35" s="17" t="e">
        <f>#REF!+(#REF!*#REF!)</f>
        <v>#REF!</v>
      </c>
      <c r="G35" s="17" t="e">
        <f>#REF!+(#REF!*#REF!)</f>
        <v>#REF!</v>
      </c>
      <c r="H35" s="18" t="e">
        <f>#REF!+(#REF!*#REF!)</f>
        <v>#REF!</v>
      </c>
      <c r="I35" s="17" t="e">
        <f>#REF!+(#REF!*#REF!)</f>
        <v>#REF!</v>
      </c>
      <c r="J35" s="17" t="e">
        <f>#REF!+(#REF!*#REF!)</f>
        <v>#REF!</v>
      </c>
      <c r="K35" s="19" t="e">
        <f>#REF!+(#REF!*#REF!)</f>
        <v>#REF!</v>
      </c>
      <c r="L35" s="19" t="e">
        <f>SUM(F35:K35)</f>
        <v>#REF!</v>
      </c>
      <c r="M35" s="164">
        <v>0.00475</v>
      </c>
      <c r="N35" s="133">
        <v>1600000</v>
      </c>
      <c r="O35" s="234">
        <v>0</v>
      </c>
      <c r="P35" s="108">
        <v>150</v>
      </c>
      <c r="Q35" s="127">
        <v>156000</v>
      </c>
      <c r="R35" s="149">
        <v>0</v>
      </c>
      <c r="S35" s="235">
        <v>320000</v>
      </c>
      <c r="T35" s="128">
        <f>N35+O35+P35+Q35+R35+S35</f>
        <v>2076150</v>
      </c>
      <c r="U35" s="239">
        <f>SUM(T35*M35)</f>
        <v>9861.7125</v>
      </c>
      <c r="V35" s="215">
        <f t="shared" si="0"/>
        <v>29585.137499999997</v>
      </c>
    </row>
    <row r="36" spans="1:22" s="11" customFormat="1" ht="54.75" customHeight="1">
      <c r="A36" s="248"/>
      <c r="B36" s="37" t="s">
        <v>160</v>
      </c>
      <c r="C36" s="16" t="s">
        <v>16</v>
      </c>
      <c r="D36" s="12" t="s">
        <v>46</v>
      </c>
      <c r="E36" s="14" t="s">
        <v>14</v>
      </c>
      <c r="F36" s="17" t="e">
        <f>#REF!+(#REF!*#REF!)</f>
        <v>#REF!</v>
      </c>
      <c r="G36" s="17" t="e">
        <f>#REF!+(#REF!*#REF!)</f>
        <v>#REF!</v>
      </c>
      <c r="H36" s="18" t="e">
        <f>#REF!+(#REF!*#REF!)</f>
        <v>#REF!</v>
      </c>
      <c r="I36" s="17" t="e">
        <f>#REF!+(#REF!*#REF!)</f>
        <v>#REF!</v>
      </c>
      <c r="J36" s="17" t="e">
        <f>#REF!+(#REF!*#REF!)</f>
        <v>#REF!</v>
      </c>
      <c r="K36" s="19" t="e">
        <f>#REF!+(#REF!*#REF!)</f>
        <v>#REF!</v>
      </c>
      <c r="L36" s="19" t="e">
        <f>SUM(F36:K36)</f>
        <v>#REF!</v>
      </c>
      <c r="M36" s="132">
        <v>0.0042</v>
      </c>
      <c r="N36" s="151">
        <v>0</v>
      </c>
      <c r="O36" s="234">
        <v>10000</v>
      </c>
      <c r="P36" s="108">
        <v>0</v>
      </c>
      <c r="Q36" s="165">
        <v>0</v>
      </c>
      <c r="R36" s="149">
        <v>0</v>
      </c>
      <c r="S36" s="235">
        <v>25000</v>
      </c>
      <c r="T36" s="128">
        <f>N36+O36+P36+Q36+R36+S36</f>
        <v>35000</v>
      </c>
      <c r="U36" s="239">
        <f>SUM(T36*M36)</f>
        <v>147</v>
      </c>
      <c r="V36" s="215">
        <f t="shared" si="0"/>
        <v>441</v>
      </c>
    </row>
    <row r="37" spans="1:22" s="11" customFormat="1" ht="54.75" customHeight="1">
      <c r="A37" s="248"/>
      <c r="B37" s="37" t="s">
        <v>161</v>
      </c>
      <c r="C37" s="16" t="s">
        <v>16</v>
      </c>
      <c r="D37" s="12" t="s">
        <v>48</v>
      </c>
      <c r="E37" s="14" t="s">
        <v>14</v>
      </c>
      <c r="F37" s="17" t="e">
        <f>#REF!+(#REF!*#REF!)</f>
        <v>#REF!</v>
      </c>
      <c r="G37" s="17" t="e">
        <f>#REF!+(#REF!*#REF!)</f>
        <v>#REF!</v>
      </c>
      <c r="H37" s="18" t="e">
        <f>#REF!+(#REF!*#REF!)</f>
        <v>#REF!</v>
      </c>
      <c r="I37" s="17" t="e">
        <f>#REF!+(#REF!*#REF!)</f>
        <v>#REF!</v>
      </c>
      <c r="J37" s="17" t="e">
        <f>#REF!+(#REF!*#REF!)</f>
        <v>#REF!</v>
      </c>
      <c r="K37" s="19" t="e">
        <f>#REF!+(#REF!*#REF!)</f>
        <v>#REF!</v>
      </c>
      <c r="L37" s="19" t="e">
        <f>SUM(F37:K37)</f>
        <v>#REF!</v>
      </c>
      <c r="M37" s="132">
        <v>0.00378</v>
      </c>
      <c r="N37" s="151">
        <v>0</v>
      </c>
      <c r="O37" s="234">
        <v>25000</v>
      </c>
      <c r="P37" s="108">
        <v>0</v>
      </c>
      <c r="Q37" s="165">
        <v>0</v>
      </c>
      <c r="R37" s="138">
        <f>315*1000</f>
        <v>315000</v>
      </c>
      <c r="S37" s="235">
        <v>50000</v>
      </c>
      <c r="T37" s="128">
        <f>N37+O37+P37+Q37+R37+S37</f>
        <v>390000</v>
      </c>
      <c r="U37" s="239">
        <f>SUM(T37*M37)</f>
        <v>1474.2</v>
      </c>
      <c r="V37" s="215">
        <f t="shared" si="0"/>
        <v>4422.6</v>
      </c>
    </row>
    <row r="38" spans="1:22" s="11" customFormat="1" ht="72" customHeight="1">
      <c r="A38" s="248"/>
      <c r="B38" s="37" t="s">
        <v>162</v>
      </c>
      <c r="C38" s="63" t="s">
        <v>16</v>
      </c>
      <c r="D38" s="56" t="s">
        <v>49</v>
      </c>
      <c r="E38" s="40" t="s">
        <v>14</v>
      </c>
      <c r="F38" s="17"/>
      <c r="G38" s="17"/>
      <c r="H38" s="18"/>
      <c r="I38" s="17"/>
      <c r="J38" s="17"/>
      <c r="K38" s="19"/>
      <c r="L38" s="19"/>
      <c r="M38" s="169">
        <v>0.0068</v>
      </c>
      <c r="N38" s="151">
        <v>0</v>
      </c>
      <c r="O38" s="234">
        <v>140000</v>
      </c>
      <c r="P38" s="108">
        <v>0</v>
      </c>
      <c r="Q38" s="165">
        <v>0</v>
      </c>
      <c r="R38" s="149">
        <v>0</v>
      </c>
      <c r="S38" s="235">
        <v>150000</v>
      </c>
      <c r="T38" s="128">
        <f>N38+O38+P38+Q38+R38+S38</f>
        <v>290000</v>
      </c>
      <c r="U38" s="239">
        <f>SUM(T38*M38)</f>
        <v>1972</v>
      </c>
      <c r="V38" s="215">
        <f t="shared" si="0"/>
        <v>5916</v>
      </c>
    </row>
    <row r="39" spans="1:22" s="11" customFormat="1" ht="54.75" customHeight="1">
      <c r="A39" s="271">
        <v>20</v>
      </c>
      <c r="B39" s="65" t="s">
        <v>114</v>
      </c>
      <c r="C39" s="64" t="s">
        <v>113</v>
      </c>
      <c r="D39" s="47"/>
      <c r="E39" s="45"/>
      <c r="F39" s="17"/>
      <c r="G39" s="17"/>
      <c r="H39" s="18"/>
      <c r="I39" s="17"/>
      <c r="J39" s="17"/>
      <c r="K39" s="19"/>
      <c r="L39" s="19"/>
      <c r="M39" s="118"/>
      <c r="N39" s="170"/>
      <c r="O39" s="135"/>
      <c r="P39" s="121"/>
      <c r="Q39" s="121"/>
      <c r="R39" s="119"/>
      <c r="S39" s="122"/>
      <c r="T39" s="136"/>
      <c r="U39" s="123"/>
      <c r="V39" s="242"/>
    </row>
    <row r="40" spans="1:22" s="11" customFormat="1" ht="54.75" customHeight="1">
      <c r="A40" s="272"/>
      <c r="B40" s="37" t="s">
        <v>163</v>
      </c>
      <c r="C40" s="23" t="s">
        <v>23</v>
      </c>
      <c r="D40" s="31" t="s">
        <v>50</v>
      </c>
      <c r="E40" s="41" t="s">
        <v>14</v>
      </c>
      <c r="F40" s="17"/>
      <c r="G40" s="17"/>
      <c r="H40" s="18"/>
      <c r="I40" s="17"/>
      <c r="J40" s="17"/>
      <c r="K40" s="19"/>
      <c r="L40" s="19"/>
      <c r="M40" s="164">
        <v>0.016</v>
      </c>
      <c r="N40" s="151">
        <v>130000</v>
      </c>
      <c r="O40" s="234">
        <v>54000</v>
      </c>
      <c r="P40" s="108">
        <v>6000</v>
      </c>
      <c r="Q40" s="127">
        <v>9900</v>
      </c>
      <c r="R40" s="149">
        <v>0</v>
      </c>
      <c r="S40" s="235">
        <v>1500</v>
      </c>
      <c r="T40" s="128">
        <f>N40+O40+P40+Q40+R40+S40</f>
        <v>201400</v>
      </c>
      <c r="U40" s="239">
        <f>SUM(T40*M40)</f>
        <v>3222.4</v>
      </c>
      <c r="V40" s="215">
        <f t="shared" si="0"/>
        <v>9667.2</v>
      </c>
    </row>
    <row r="41" spans="1:22" s="11" customFormat="1" ht="54.75" customHeight="1">
      <c r="A41" s="272"/>
      <c r="B41" s="37" t="s">
        <v>164</v>
      </c>
      <c r="C41" s="25" t="s">
        <v>23</v>
      </c>
      <c r="D41" s="24" t="s">
        <v>51</v>
      </c>
      <c r="E41" s="40" t="s">
        <v>14</v>
      </c>
      <c r="F41" s="17"/>
      <c r="G41" s="17"/>
      <c r="H41" s="18"/>
      <c r="I41" s="17"/>
      <c r="J41" s="17"/>
      <c r="K41" s="19"/>
      <c r="L41" s="19"/>
      <c r="M41" s="169">
        <v>0.016</v>
      </c>
      <c r="N41" s="151">
        <v>15000</v>
      </c>
      <c r="O41" s="234">
        <v>0</v>
      </c>
      <c r="P41" s="108">
        <v>0</v>
      </c>
      <c r="Q41" s="165">
        <v>0</v>
      </c>
      <c r="R41" s="149">
        <v>0</v>
      </c>
      <c r="S41" s="235">
        <v>0</v>
      </c>
      <c r="T41" s="128">
        <f>N41+O41+P41+Q41+R41+S41</f>
        <v>15000</v>
      </c>
      <c r="U41" s="239">
        <f>SUM(T41*M41)</f>
        <v>240</v>
      </c>
      <c r="V41" s="215">
        <f t="shared" si="0"/>
        <v>720</v>
      </c>
    </row>
    <row r="42" spans="1:22" s="11" customFormat="1" ht="54.75" customHeight="1">
      <c r="A42" s="247">
        <v>21</v>
      </c>
      <c r="B42" s="39" t="s">
        <v>115</v>
      </c>
      <c r="C42" s="43"/>
      <c r="D42" s="66"/>
      <c r="E42" s="45"/>
      <c r="F42" s="17" t="e">
        <f>#REF!+(#REF!*#REF!)</f>
        <v>#REF!</v>
      </c>
      <c r="G42" s="17" t="e">
        <f>#REF!+(#REF!*#REF!)</f>
        <v>#REF!</v>
      </c>
      <c r="H42" s="18" t="e">
        <f>#REF!+(#REF!*#REF!)</f>
        <v>#REF!</v>
      </c>
      <c r="I42" s="17" t="e">
        <f>#REF!+(#REF!*#REF!)</f>
        <v>#REF!</v>
      </c>
      <c r="J42" s="17" t="e">
        <f>#REF!+(#REF!*#REF!)</f>
        <v>#REF!</v>
      </c>
      <c r="K42" s="19" t="e">
        <f>#REF!+(#REF!*#REF!)</f>
        <v>#REF!</v>
      </c>
      <c r="L42" s="19" t="e">
        <f>SUM(F42:K42)</f>
        <v>#REF!</v>
      </c>
      <c r="M42" s="118"/>
      <c r="N42" s="168"/>
      <c r="O42" s="135"/>
      <c r="P42" s="121"/>
      <c r="Q42" s="171"/>
      <c r="R42" s="119"/>
      <c r="S42" s="34"/>
      <c r="T42" s="136"/>
      <c r="U42" s="123"/>
      <c r="V42" s="242"/>
    </row>
    <row r="43" spans="1:22" s="11" customFormat="1" ht="54.75" customHeight="1">
      <c r="A43" s="248"/>
      <c r="B43" s="37" t="s">
        <v>165</v>
      </c>
      <c r="C43" s="23" t="s">
        <v>23</v>
      </c>
      <c r="D43" s="31" t="s">
        <v>52</v>
      </c>
      <c r="E43" s="41" t="s">
        <v>14</v>
      </c>
      <c r="F43" s="17"/>
      <c r="G43" s="17"/>
      <c r="H43" s="18"/>
      <c r="I43" s="17"/>
      <c r="J43" s="17"/>
      <c r="K43" s="19"/>
      <c r="L43" s="19"/>
      <c r="M43" s="164">
        <v>0.00385</v>
      </c>
      <c r="N43" s="151">
        <v>10000</v>
      </c>
      <c r="O43" s="234">
        <v>0</v>
      </c>
      <c r="P43" s="108">
        <v>0</v>
      </c>
      <c r="Q43" s="165">
        <v>0</v>
      </c>
      <c r="R43" s="138">
        <v>55000</v>
      </c>
      <c r="S43" s="235">
        <v>40000</v>
      </c>
      <c r="T43" s="128">
        <f>N43+O43+P43+Q43+R43+S43</f>
        <v>105000</v>
      </c>
      <c r="U43" s="239">
        <f>SUM(T43*M43)</f>
        <v>404.25</v>
      </c>
      <c r="V43" s="215">
        <f t="shared" si="0"/>
        <v>1212.75</v>
      </c>
    </row>
    <row r="44" spans="1:22" s="11" customFormat="1" ht="54.75" customHeight="1">
      <c r="A44" s="248"/>
      <c r="B44" s="37" t="s">
        <v>166</v>
      </c>
      <c r="C44" s="16" t="s">
        <v>23</v>
      </c>
      <c r="D44" s="12" t="s">
        <v>53</v>
      </c>
      <c r="E44" s="14" t="s">
        <v>14</v>
      </c>
      <c r="F44" s="17" t="e">
        <f>#REF!+(#REF!*#REF!)</f>
        <v>#REF!</v>
      </c>
      <c r="G44" s="17" t="e">
        <f>#REF!+(#REF!*#REF!)</f>
        <v>#REF!</v>
      </c>
      <c r="H44" s="18" t="e">
        <f>#REF!+(#REF!*#REF!)</f>
        <v>#REF!</v>
      </c>
      <c r="I44" s="17" t="e">
        <f>#REF!+(#REF!*#REF!)</f>
        <v>#REF!</v>
      </c>
      <c r="J44" s="17" t="e">
        <f>#REF!+(#REF!*#REF!)</f>
        <v>#REF!</v>
      </c>
      <c r="K44" s="19" t="e">
        <f>#REF!+(#REF!*#REF!)</f>
        <v>#REF!</v>
      </c>
      <c r="L44" s="19" t="e">
        <f>SUM(F44:K44)</f>
        <v>#REF!</v>
      </c>
      <c r="M44" s="132">
        <v>0.00385</v>
      </c>
      <c r="N44" s="151">
        <v>175000</v>
      </c>
      <c r="O44" s="234">
        <v>0</v>
      </c>
      <c r="P44" s="108">
        <v>0</v>
      </c>
      <c r="Q44" s="165">
        <v>0</v>
      </c>
      <c r="R44" s="149">
        <v>0</v>
      </c>
      <c r="S44" s="235">
        <v>0</v>
      </c>
      <c r="T44" s="128">
        <f>N44+O44+P44+Q44+R44+S44</f>
        <v>175000</v>
      </c>
      <c r="U44" s="239">
        <f>SUM(T44*M44)</f>
        <v>673.75</v>
      </c>
      <c r="V44" s="215">
        <f t="shared" si="0"/>
        <v>2021.25</v>
      </c>
    </row>
    <row r="45" spans="1:22" s="11" customFormat="1" ht="54.75" customHeight="1">
      <c r="A45" s="248"/>
      <c r="B45" s="37" t="s">
        <v>167</v>
      </c>
      <c r="C45" s="25" t="s">
        <v>23</v>
      </c>
      <c r="D45" s="24" t="s">
        <v>54</v>
      </c>
      <c r="E45" s="40"/>
      <c r="F45" s="17"/>
      <c r="G45" s="17"/>
      <c r="H45" s="18"/>
      <c r="I45" s="17"/>
      <c r="J45" s="17"/>
      <c r="K45" s="19"/>
      <c r="L45" s="19"/>
      <c r="M45" s="172">
        <v>0.0039</v>
      </c>
      <c r="N45" s="151">
        <v>0</v>
      </c>
      <c r="O45" s="234">
        <v>50000</v>
      </c>
      <c r="P45" s="108">
        <v>0</v>
      </c>
      <c r="Q45" s="165">
        <v>0</v>
      </c>
      <c r="R45" s="149">
        <v>0</v>
      </c>
      <c r="S45" s="235">
        <v>0</v>
      </c>
      <c r="T45" s="128">
        <f>N45+O45+P45+Q45+R45+S45</f>
        <v>50000</v>
      </c>
      <c r="U45" s="239">
        <f>SUM(T45*M45)</f>
        <v>195</v>
      </c>
      <c r="V45" s="215">
        <f t="shared" si="0"/>
        <v>585</v>
      </c>
    </row>
    <row r="46" spans="1:22" s="11" customFormat="1" ht="54.75" customHeight="1">
      <c r="A46" s="247">
        <v>22</v>
      </c>
      <c r="B46" s="39" t="s">
        <v>116</v>
      </c>
      <c r="C46" s="43"/>
      <c r="D46" s="44"/>
      <c r="E46" s="45"/>
      <c r="F46" s="17"/>
      <c r="G46" s="17"/>
      <c r="H46" s="18"/>
      <c r="I46" s="17"/>
      <c r="J46" s="17"/>
      <c r="K46" s="19"/>
      <c r="L46" s="19"/>
      <c r="M46" s="118"/>
      <c r="N46" s="170"/>
      <c r="O46" s="170"/>
      <c r="P46" s="121"/>
      <c r="Q46" s="171"/>
      <c r="R46" s="171"/>
      <c r="S46" s="171"/>
      <c r="T46" s="136"/>
      <c r="U46" s="123"/>
      <c r="V46" s="242"/>
    </row>
    <row r="47" spans="1:22" s="11" customFormat="1" ht="54.75" customHeight="1">
      <c r="A47" s="248"/>
      <c r="B47" s="42" t="s">
        <v>168</v>
      </c>
      <c r="C47" s="23" t="s">
        <v>23</v>
      </c>
      <c r="D47" s="22" t="s">
        <v>52</v>
      </c>
      <c r="E47" s="41" t="s">
        <v>14</v>
      </c>
      <c r="F47" s="17"/>
      <c r="G47" s="17"/>
      <c r="H47" s="18"/>
      <c r="I47" s="17"/>
      <c r="J47" s="17"/>
      <c r="K47" s="19"/>
      <c r="L47" s="19"/>
      <c r="M47" s="172">
        <v>0.04</v>
      </c>
      <c r="N47" s="151">
        <v>25000</v>
      </c>
      <c r="O47" s="234">
        <v>0</v>
      </c>
      <c r="P47" s="108">
        <v>0</v>
      </c>
      <c r="Q47" s="165">
        <v>0</v>
      </c>
      <c r="R47" s="149">
        <v>0</v>
      </c>
      <c r="S47" s="235">
        <v>1000</v>
      </c>
      <c r="T47" s="128">
        <f>N47+O47+P47+Q47+R47+S47</f>
        <v>26000</v>
      </c>
      <c r="U47" s="239">
        <f>SUM(T47*M47)</f>
        <v>1040</v>
      </c>
      <c r="V47" s="215">
        <f t="shared" si="0"/>
        <v>3120</v>
      </c>
    </row>
    <row r="48" spans="1:22" s="11" customFormat="1" ht="54.75" customHeight="1">
      <c r="A48" s="249"/>
      <c r="B48" s="37" t="s">
        <v>169</v>
      </c>
      <c r="C48" s="16" t="s">
        <v>23</v>
      </c>
      <c r="D48" s="12" t="s">
        <v>54</v>
      </c>
      <c r="E48" s="14" t="s">
        <v>14</v>
      </c>
      <c r="F48" s="17"/>
      <c r="G48" s="17"/>
      <c r="H48" s="18"/>
      <c r="I48" s="17"/>
      <c r="J48" s="17"/>
      <c r="K48" s="19"/>
      <c r="L48" s="19"/>
      <c r="M48" s="172">
        <v>0.033</v>
      </c>
      <c r="N48" s="151">
        <v>0</v>
      </c>
      <c r="O48" s="234">
        <v>20000</v>
      </c>
      <c r="P48" s="108">
        <v>0</v>
      </c>
      <c r="Q48" s="165">
        <v>0</v>
      </c>
      <c r="R48" s="149">
        <v>0</v>
      </c>
      <c r="S48" s="235">
        <v>0</v>
      </c>
      <c r="T48" s="128">
        <f>N48+O48+P48+Q48+R48+S48</f>
        <v>20000</v>
      </c>
      <c r="U48" s="239">
        <f>SUM(T48*M48)</f>
        <v>660</v>
      </c>
      <c r="V48" s="215">
        <f t="shared" si="0"/>
        <v>1980</v>
      </c>
    </row>
    <row r="49" spans="1:22" s="11" customFormat="1" ht="54.75" customHeight="1">
      <c r="A49" s="244">
        <v>23</v>
      </c>
      <c r="B49" s="37" t="s">
        <v>117</v>
      </c>
      <c r="C49" s="62" t="s">
        <v>23</v>
      </c>
      <c r="D49" s="67"/>
      <c r="E49" s="45"/>
      <c r="M49" s="118"/>
      <c r="N49" s="173"/>
      <c r="O49" s="173"/>
      <c r="P49" s="121"/>
      <c r="Q49" s="174"/>
      <c r="R49" s="174"/>
      <c r="S49" s="119"/>
      <c r="T49" s="136"/>
      <c r="U49" s="123"/>
      <c r="V49" s="242"/>
    </row>
    <row r="50" spans="1:22" s="11" customFormat="1" ht="54.75" customHeight="1">
      <c r="A50" s="245"/>
      <c r="B50" s="37" t="s">
        <v>170</v>
      </c>
      <c r="C50" s="16" t="s">
        <v>23</v>
      </c>
      <c r="D50" s="31" t="s">
        <v>55</v>
      </c>
      <c r="E50" s="41" t="s">
        <v>14</v>
      </c>
      <c r="M50" s="164">
        <v>0.02806</v>
      </c>
      <c r="N50" s="151">
        <v>5000</v>
      </c>
      <c r="O50" s="234">
        <v>0</v>
      </c>
      <c r="P50" s="108">
        <v>0</v>
      </c>
      <c r="Q50" s="165">
        <v>50</v>
      </c>
      <c r="R50" s="149">
        <v>0</v>
      </c>
      <c r="S50" s="235">
        <v>1000</v>
      </c>
      <c r="T50" s="128">
        <f>N50+O50+P50+Q50+R50+S50</f>
        <v>6050</v>
      </c>
      <c r="U50" s="239">
        <f>SUM(T50*M50)</f>
        <v>169.763</v>
      </c>
      <c r="V50" s="215">
        <f t="shared" si="0"/>
        <v>509.289</v>
      </c>
    </row>
    <row r="51" spans="1:22" s="11" customFormat="1" ht="54.75" customHeight="1">
      <c r="A51" s="246"/>
      <c r="B51" s="37" t="s">
        <v>171</v>
      </c>
      <c r="C51" s="16" t="s">
        <v>23</v>
      </c>
      <c r="D51" s="12" t="s">
        <v>52</v>
      </c>
      <c r="E51" s="14" t="s">
        <v>14</v>
      </c>
      <c r="M51" s="175">
        <v>0.035</v>
      </c>
      <c r="N51" s="151">
        <v>0</v>
      </c>
      <c r="O51" s="234">
        <v>5000</v>
      </c>
      <c r="P51" s="108">
        <v>0</v>
      </c>
      <c r="Q51" s="165">
        <v>0</v>
      </c>
      <c r="R51" s="149">
        <v>0</v>
      </c>
      <c r="S51" s="235">
        <v>15000</v>
      </c>
      <c r="T51" s="128">
        <f>N51+O51+P51+Q51+R51+S51</f>
        <v>20000</v>
      </c>
      <c r="U51" s="239">
        <f>SUM(T51*M51)</f>
        <v>700.0000000000001</v>
      </c>
      <c r="V51" s="215">
        <f t="shared" si="0"/>
        <v>2100.0000000000005</v>
      </c>
    </row>
    <row r="52" spans="1:22" s="11" customFormat="1" ht="54" customHeight="1">
      <c r="A52" s="244">
        <v>24</v>
      </c>
      <c r="B52" s="37" t="s">
        <v>129</v>
      </c>
      <c r="M52" s="176"/>
      <c r="N52" s="176"/>
      <c r="O52" s="176"/>
      <c r="P52" s="176"/>
      <c r="Q52" s="176"/>
      <c r="R52" s="176"/>
      <c r="S52" s="176"/>
      <c r="T52" s="176"/>
      <c r="U52" s="176"/>
      <c r="V52" s="242"/>
    </row>
    <row r="53" spans="1:22" s="11" customFormat="1" ht="54" customHeight="1">
      <c r="A53" s="245"/>
      <c r="B53" s="37" t="s">
        <v>172</v>
      </c>
      <c r="C53" s="25" t="s">
        <v>23</v>
      </c>
      <c r="D53" s="24" t="s">
        <v>52</v>
      </c>
      <c r="E53" s="40" t="s">
        <v>14</v>
      </c>
      <c r="M53" s="172">
        <v>0.067</v>
      </c>
      <c r="N53" s="177">
        <v>0</v>
      </c>
      <c r="O53" s="234">
        <v>25000</v>
      </c>
      <c r="P53" s="108">
        <v>0</v>
      </c>
      <c r="Q53" s="165">
        <v>0</v>
      </c>
      <c r="R53" s="178">
        <v>0</v>
      </c>
      <c r="S53" s="235">
        <v>0</v>
      </c>
      <c r="T53" s="128">
        <f>N53+O53+P53+Q53+R53+S53</f>
        <v>25000</v>
      </c>
      <c r="U53" s="239">
        <f>SUM(T53*M53)</f>
        <v>1675</v>
      </c>
      <c r="V53" s="215">
        <f t="shared" si="0"/>
        <v>5025</v>
      </c>
    </row>
    <row r="54" spans="1:22" s="11" customFormat="1" ht="54" customHeight="1">
      <c r="A54" s="246"/>
      <c r="B54" s="37" t="s">
        <v>173</v>
      </c>
      <c r="C54" s="16" t="s">
        <v>23</v>
      </c>
      <c r="D54" s="12" t="s">
        <v>56</v>
      </c>
      <c r="E54" s="14" t="s">
        <v>14</v>
      </c>
      <c r="M54" s="132">
        <v>0.16</v>
      </c>
      <c r="N54" s="146">
        <v>0</v>
      </c>
      <c r="O54" s="234">
        <v>0</v>
      </c>
      <c r="P54" s="147">
        <v>0</v>
      </c>
      <c r="Q54" s="148">
        <v>0</v>
      </c>
      <c r="R54" s="149">
        <v>0</v>
      </c>
      <c r="S54" s="235">
        <v>500</v>
      </c>
      <c r="T54" s="128">
        <f>N54+O54+P54+Q54+R54+S54</f>
        <v>500</v>
      </c>
      <c r="U54" s="239">
        <f>SUM(T54*M54)</f>
        <v>80</v>
      </c>
      <c r="V54" s="215">
        <f t="shared" si="0"/>
        <v>240</v>
      </c>
    </row>
    <row r="55" spans="1:22" s="11" customFormat="1" ht="54.75" customHeight="1">
      <c r="A55" s="250" t="s">
        <v>174</v>
      </c>
      <c r="B55" s="39" t="s">
        <v>118</v>
      </c>
      <c r="C55" s="43"/>
      <c r="D55" s="44"/>
      <c r="E55" s="64"/>
      <c r="M55" s="118"/>
      <c r="N55" s="173"/>
      <c r="O55" s="173"/>
      <c r="P55" s="121"/>
      <c r="Q55" s="174"/>
      <c r="R55" s="174"/>
      <c r="S55" s="119"/>
      <c r="T55" s="136"/>
      <c r="U55" s="123"/>
      <c r="V55" s="242"/>
    </row>
    <row r="56" spans="1:22" s="11" customFormat="1" ht="54.75" customHeight="1">
      <c r="A56" s="251"/>
      <c r="B56" s="37" t="s">
        <v>175</v>
      </c>
      <c r="C56" s="23" t="s">
        <v>23</v>
      </c>
      <c r="D56" s="31" t="s">
        <v>56</v>
      </c>
      <c r="E56" s="41" t="s">
        <v>14</v>
      </c>
      <c r="M56" s="164">
        <v>0.0976</v>
      </c>
      <c r="N56" s="151">
        <v>200</v>
      </c>
      <c r="O56" s="234">
        <v>0</v>
      </c>
      <c r="P56" s="108">
        <v>0</v>
      </c>
      <c r="Q56" s="165">
        <v>0</v>
      </c>
      <c r="R56" s="149">
        <v>0</v>
      </c>
      <c r="S56" s="235">
        <v>600</v>
      </c>
      <c r="T56" s="128">
        <f>N56+O56+P56+Q56+R56+S56</f>
        <v>800</v>
      </c>
      <c r="U56" s="239">
        <f>SUM(T56*M56)</f>
        <v>78.08</v>
      </c>
      <c r="V56" s="215">
        <f t="shared" si="0"/>
        <v>234.24</v>
      </c>
    </row>
    <row r="57" spans="1:22" s="11" customFormat="1" ht="54.75" customHeight="1">
      <c r="A57" s="252"/>
      <c r="B57" s="37" t="s">
        <v>176</v>
      </c>
      <c r="C57" s="16" t="s">
        <v>23</v>
      </c>
      <c r="D57" s="12" t="s">
        <v>52</v>
      </c>
      <c r="E57" s="14" t="s">
        <v>14</v>
      </c>
      <c r="M57" s="179">
        <v>0.08</v>
      </c>
      <c r="N57" s="151">
        <v>0</v>
      </c>
      <c r="O57" s="234">
        <v>6000</v>
      </c>
      <c r="P57" s="108">
        <v>0</v>
      </c>
      <c r="Q57" s="165">
        <v>0</v>
      </c>
      <c r="R57" s="149">
        <v>0</v>
      </c>
      <c r="S57" s="235">
        <v>0</v>
      </c>
      <c r="T57" s="128">
        <f>N57+O57+P57+Q57+R57+S57</f>
        <v>6000</v>
      </c>
      <c r="U57" s="239">
        <f>SUM(T57*M57)</f>
        <v>480</v>
      </c>
      <c r="V57" s="215">
        <f t="shared" si="0"/>
        <v>1440</v>
      </c>
    </row>
    <row r="58" spans="1:22" s="11" customFormat="1" ht="54.75" customHeight="1">
      <c r="A58" s="61">
        <v>26</v>
      </c>
      <c r="B58" s="12" t="s">
        <v>57</v>
      </c>
      <c r="C58" s="25" t="s">
        <v>23</v>
      </c>
      <c r="D58" s="24" t="s">
        <v>52</v>
      </c>
      <c r="E58" s="40" t="s">
        <v>14</v>
      </c>
      <c r="M58" s="172">
        <v>0.045</v>
      </c>
      <c r="N58" s="151">
        <v>0</v>
      </c>
      <c r="O58" s="234">
        <v>10000</v>
      </c>
      <c r="P58" s="108">
        <v>0</v>
      </c>
      <c r="Q58" s="165">
        <v>0</v>
      </c>
      <c r="R58" s="149">
        <v>0</v>
      </c>
      <c r="S58" s="235">
        <v>0</v>
      </c>
      <c r="T58" s="128">
        <f>N58+O58+P58+Q58+R58+S58</f>
        <v>10000</v>
      </c>
      <c r="U58" s="239">
        <f>SUM(T58*M58)</f>
        <v>450</v>
      </c>
      <c r="V58" s="215">
        <f t="shared" si="0"/>
        <v>1350</v>
      </c>
    </row>
    <row r="59" spans="1:22" s="11" customFormat="1" ht="54.75" customHeight="1">
      <c r="A59" s="250" t="s">
        <v>177</v>
      </c>
      <c r="B59" s="39" t="s">
        <v>119</v>
      </c>
      <c r="C59" s="43"/>
      <c r="D59" s="47"/>
      <c r="E59" s="45"/>
      <c r="M59" s="118"/>
      <c r="N59" s="173"/>
      <c r="O59" s="173"/>
      <c r="P59" s="121"/>
      <c r="Q59" s="174"/>
      <c r="R59" s="174"/>
      <c r="S59" s="119"/>
      <c r="T59" s="136"/>
      <c r="U59" s="123"/>
      <c r="V59" s="242"/>
    </row>
    <row r="60" spans="1:22" s="11" customFormat="1" ht="54.75" customHeight="1">
      <c r="A60" s="251"/>
      <c r="B60" s="37" t="s">
        <v>178</v>
      </c>
      <c r="C60" s="23" t="s">
        <v>23</v>
      </c>
      <c r="D60" s="31" t="s">
        <v>58</v>
      </c>
      <c r="E60" s="41" t="s">
        <v>14</v>
      </c>
      <c r="M60" s="180">
        <v>0.032</v>
      </c>
      <c r="N60" s="151">
        <v>6500</v>
      </c>
      <c r="O60" s="234">
        <v>0</v>
      </c>
      <c r="P60" s="108">
        <v>0</v>
      </c>
      <c r="Q60" s="165">
        <v>0</v>
      </c>
      <c r="R60" s="149">
        <v>0</v>
      </c>
      <c r="S60" s="235">
        <v>2000</v>
      </c>
      <c r="T60" s="128">
        <f>N60+O60+P60+Q60+R60+S60</f>
        <v>8500</v>
      </c>
      <c r="U60" s="239">
        <f>SUM(T60*M60)</f>
        <v>272</v>
      </c>
      <c r="V60" s="215">
        <f t="shared" si="0"/>
        <v>816</v>
      </c>
    </row>
    <row r="61" spans="1:22" s="11" customFormat="1" ht="54.75" customHeight="1">
      <c r="A61" s="252"/>
      <c r="B61" s="37" t="s">
        <v>179</v>
      </c>
      <c r="C61" s="25" t="s">
        <v>23</v>
      </c>
      <c r="D61" s="24" t="s">
        <v>52</v>
      </c>
      <c r="E61" s="40" t="s">
        <v>14</v>
      </c>
      <c r="M61" s="114">
        <v>0.01342</v>
      </c>
      <c r="N61" s="151">
        <v>0</v>
      </c>
      <c r="O61" s="234">
        <v>30000</v>
      </c>
      <c r="P61" s="108">
        <v>0</v>
      </c>
      <c r="Q61" s="165">
        <v>0</v>
      </c>
      <c r="R61" s="149">
        <v>0</v>
      </c>
      <c r="S61" s="235">
        <v>0</v>
      </c>
      <c r="T61" s="128">
        <f>N61+O61+P61+Q61+R61+S61</f>
        <v>30000</v>
      </c>
      <c r="U61" s="239">
        <f>SUM(T61*M61)</f>
        <v>402.59999999999997</v>
      </c>
      <c r="V61" s="215">
        <f t="shared" si="0"/>
        <v>1207.8</v>
      </c>
    </row>
    <row r="62" spans="1:22" ht="54.75" customHeight="1">
      <c r="A62" s="250" t="s">
        <v>135</v>
      </c>
      <c r="B62" s="39" t="s">
        <v>120</v>
      </c>
      <c r="C62" s="43"/>
      <c r="D62" s="44"/>
      <c r="E62" s="64"/>
      <c r="F62" s="1"/>
      <c r="G62" s="1"/>
      <c r="H62" s="1"/>
      <c r="I62" s="1"/>
      <c r="J62" s="1"/>
      <c r="K62" s="1"/>
      <c r="L62" s="1"/>
      <c r="M62" s="118"/>
      <c r="N62" s="173"/>
      <c r="O62" s="173"/>
      <c r="P62" s="121"/>
      <c r="Q62" s="174"/>
      <c r="R62" s="174"/>
      <c r="S62" s="119"/>
      <c r="T62" s="136"/>
      <c r="U62" s="123"/>
      <c r="V62" s="242"/>
    </row>
    <row r="63" spans="1:22" ht="54.75" customHeight="1">
      <c r="A63" s="251"/>
      <c r="B63" s="37" t="s">
        <v>180</v>
      </c>
      <c r="C63" s="23" t="s">
        <v>23</v>
      </c>
      <c r="D63" s="31" t="s">
        <v>59</v>
      </c>
      <c r="E63" s="41" t="s">
        <v>14</v>
      </c>
      <c r="F63" s="1"/>
      <c r="G63" s="1"/>
      <c r="H63" s="1"/>
      <c r="I63" s="1"/>
      <c r="J63" s="1"/>
      <c r="K63" s="1"/>
      <c r="L63" s="1"/>
      <c r="M63" s="181">
        <v>2.564</v>
      </c>
      <c r="N63" s="151">
        <v>20</v>
      </c>
      <c r="O63" s="234">
        <v>0</v>
      </c>
      <c r="P63" s="108">
        <v>0</v>
      </c>
      <c r="Q63" s="165">
        <v>0</v>
      </c>
      <c r="R63" s="149">
        <v>0</v>
      </c>
      <c r="S63" s="235">
        <v>200</v>
      </c>
      <c r="T63" s="128">
        <f>N63+O63+P63+Q63+R63+S63</f>
        <v>220</v>
      </c>
      <c r="U63" s="239">
        <f>SUM(T63*M63)</f>
        <v>564.08</v>
      </c>
      <c r="V63" s="215">
        <f t="shared" si="0"/>
        <v>1692.2400000000002</v>
      </c>
    </row>
    <row r="64" spans="1:22" ht="54.75" customHeight="1">
      <c r="A64" s="252"/>
      <c r="B64" s="37" t="s">
        <v>181</v>
      </c>
      <c r="C64" s="16" t="s">
        <v>23</v>
      </c>
      <c r="D64" s="12" t="s">
        <v>60</v>
      </c>
      <c r="E64" s="14" t="s">
        <v>14</v>
      </c>
      <c r="F64" s="1"/>
      <c r="G64" s="1"/>
      <c r="H64" s="1"/>
      <c r="I64" s="1"/>
      <c r="J64" s="1"/>
      <c r="K64" s="1"/>
      <c r="L64" s="1"/>
      <c r="M64" s="181">
        <v>2.564</v>
      </c>
      <c r="N64" s="151">
        <v>0</v>
      </c>
      <c r="O64" s="234">
        <v>50</v>
      </c>
      <c r="P64" s="108">
        <v>0</v>
      </c>
      <c r="Q64" s="165">
        <v>0</v>
      </c>
      <c r="R64" s="149">
        <v>0</v>
      </c>
      <c r="S64" s="235">
        <v>50</v>
      </c>
      <c r="T64" s="128">
        <f>N64+O64+P64+Q64+R64+S64</f>
        <v>100</v>
      </c>
      <c r="U64" s="239">
        <f>SUM(T64*M64)</f>
        <v>256.4</v>
      </c>
      <c r="V64" s="215">
        <f t="shared" si="0"/>
        <v>769.1999999999999</v>
      </c>
    </row>
    <row r="65" spans="1:22" ht="54.75" customHeight="1">
      <c r="A65" s="68">
        <v>29</v>
      </c>
      <c r="B65" s="12" t="s">
        <v>61</v>
      </c>
      <c r="C65" s="25" t="s">
        <v>23</v>
      </c>
      <c r="D65" s="24" t="s">
        <v>62</v>
      </c>
      <c r="E65" s="40" t="s">
        <v>14</v>
      </c>
      <c r="F65" s="1"/>
      <c r="G65" s="1"/>
      <c r="H65" s="1"/>
      <c r="I65" s="1"/>
      <c r="J65" s="1"/>
      <c r="K65" s="1"/>
      <c r="L65" s="1"/>
      <c r="M65" s="182">
        <v>0.6631</v>
      </c>
      <c r="N65" s="151">
        <v>100</v>
      </c>
      <c r="O65" s="234">
        <v>100</v>
      </c>
      <c r="P65" s="108">
        <v>0</v>
      </c>
      <c r="Q65" s="165">
        <v>0</v>
      </c>
      <c r="R65" s="149">
        <v>0</v>
      </c>
      <c r="S65" s="235">
        <v>600</v>
      </c>
      <c r="T65" s="128">
        <f>N65+O65+P65+Q65+R65+S65</f>
        <v>800</v>
      </c>
      <c r="U65" s="239">
        <f>SUM(T65*M65)</f>
        <v>530.48</v>
      </c>
      <c r="V65" s="215">
        <f t="shared" si="0"/>
        <v>1591.44</v>
      </c>
    </row>
    <row r="66" spans="1:22" ht="54.75" customHeight="1">
      <c r="A66" s="250" t="s">
        <v>136</v>
      </c>
      <c r="B66" s="39" t="s">
        <v>121</v>
      </c>
      <c r="C66" s="43"/>
      <c r="D66" s="44"/>
      <c r="E66" s="64"/>
      <c r="F66" s="1"/>
      <c r="G66" s="1"/>
      <c r="H66" s="1"/>
      <c r="I66" s="1"/>
      <c r="J66" s="1"/>
      <c r="K66" s="1"/>
      <c r="L66" s="1"/>
      <c r="M66" s="139"/>
      <c r="N66" s="183"/>
      <c r="O66" s="183"/>
      <c r="P66" s="121"/>
      <c r="Q66" s="174"/>
      <c r="R66" s="174"/>
      <c r="S66" s="119"/>
      <c r="T66" s="119"/>
      <c r="U66" s="123"/>
      <c r="V66" s="242"/>
    </row>
    <row r="67" spans="1:22" ht="54.75" customHeight="1">
      <c r="A67" s="251"/>
      <c r="B67" s="37" t="s">
        <v>182</v>
      </c>
      <c r="C67" s="23" t="s">
        <v>23</v>
      </c>
      <c r="D67" s="31" t="s">
        <v>62</v>
      </c>
      <c r="E67" s="41" t="s">
        <v>14</v>
      </c>
      <c r="F67" s="1"/>
      <c r="G67" s="1"/>
      <c r="H67" s="1"/>
      <c r="I67" s="1"/>
      <c r="J67" s="1"/>
      <c r="K67" s="1"/>
      <c r="L67" s="1"/>
      <c r="M67" s="164">
        <v>0.1707</v>
      </c>
      <c r="N67" s="151">
        <v>100</v>
      </c>
      <c r="O67" s="234">
        <v>0</v>
      </c>
      <c r="P67" s="108">
        <v>0</v>
      </c>
      <c r="Q67" s="165">
        <v>0</v>
      </c>
      <c r="R67" s="149">
        <v>0</v>
      </c>
      <c r="S67" s="235">
        <v>300</v>
      </c>
      <c r="T67" s="128">
        <f>N67+O67+P67+Q67+R67+S67</f>
        <v>400</v>
      </c>
      <c r="U67" s="239">
        <f>SUM(T67*M67)</f>
        <v>68.28</v>
      </c>
      <c r="V67" s="215">
        <f t="shared" si="0"/>
        <v>204.84</v>
      </c>
    </row>
    <row r="68" spans="1:22" ht="54.75" customHeight="1">
      <c r="A68" s="252"/>
      <c r="B68" s="37" t="s">
        <v>183</v>
      </c>
      <c r="C68" s="16" t="s">
        <v>23</v>
      </c>
      <c r="D68" s="12" t="s">
        <v>63</v>
      </c>
      <c r="E68" s="14" t="s">
        <v>14</v>
      </c>
      <c r="F68" s="1"/>
      <c r="G68" s="1"/>
      <c r="H68" s="1"/>
      <c r="I68" s="1"/>
      <c r="J68" s="1"/>
      <c r="K68" s="1"/>
      <c r="L68" s="1"/>
      <c r="M68" s="182">
        <v>0.0955</v>
      </c>
      <c r="N68" s="151">
        <v>0</v>
      </c>
      <c r="O68" s="234">
        <v>2000</v>
      </c>
      <c r="P68" s="108">
        <v>0</v>
      </c>
      <c r="Q68" s="165">
        <v>0</v>
      </c>
      <c r="R68" s="149">
        <v>0</v>
      </c>
      <c r="S68" s="235">
        <v>0</v>
      </c>
      <c r="T68" s="128">
        <f>N68+O68+P68+Q68+R68+S68</f>
        <v>2000</v>
      </c>
      <c r="U68" s="239">
        <f>SUM(T68*M68)</f>
        <v>191</v>
      </c>
      <c r="V68" s="215">
        <f t="shared" si="0"/>
        <v>573</v>
      </c>
    </row>
    <row r="69" spans="1:22" ht="54.75" customHeight="1">
      <c r="A69" s="61">
        <v>31</v>
      </c>
      <c r="B69" s="12" t="s">
        <v>64</v>
      </c>
      <c r="C69" s="25" t="s">
        <v>23</v>
      </c>
      <c r="D69" s="24" t="s">
        <v>63</v>
      </c>
      <c r="E69" s="40" t="s">
        <v>14</v>
      </c>
      <c r="F69" s="1"/>
      <c r="G69" s="1"/>
      <c r="H69" s="1"/>
      <c r="I69" s="1"/>
      <c r="J69" s="1"/>
      <c r="K69" s="1"/>
      <c r="L69" s="1"/>
      <c r="M69" s="114">
        <v>0.02318</v>
      </c>
      <c r="N69" s="151">
        <v>0</v>
      </c>
      <c r="O69" s="234">
        <v>10000</v>
      </c>
      <c r="P69" s="108">
        <v>0</v>
      </c>
      <c r="Q69" s="165">
        <v>0</v>
      </c>
      <c r="R69" s="149">
        <v>0</v>
      </c>
      <c r="S69" s="235">
        <v>3000</v>
      </c>
      <c r="T69" s="128">
        <f>N69+O69+P69+Q69+R69+S69</f>
        <v>13000</v>
      </c>
      <c r="U69" s="239">
        <f>SUM(T69*M69)</f>
        <v>301.34</v>
      </c>
      <c r="V69" s="215">
        <f t="shared" si="0"/>
        <v>904.02</v>
      </c>
    </row>
    <row r="70" spans="1:22" ht="54.75" customHeight="1">
      <c r="A70" s="250" t="s">
        <v>184</v>
      </c>
      <c r="B70" s="39" t="s">
        <v>122</v>
      </c>
      <c r="C70" s="43"/>
      <c r="D70" s="44"/>
      <c r="E70" s="64"/>
      <c r="F70" s="1"/>
      <c r="G70" s="1"/>
      <c r="H70" s="1"/>
      <c r="I70" s="1"/>
      <c r="J70" s="1"/>
      <c r="K70" s="1"/>
      <c r="L70" s="1"/>
      <c r="M70" s="139"/>
      <c r="N70" s="183"/>
      <c r="O70" s="183"/>
      <c r="P70" s="121"/>
      <c r="Q70" s="174"/>
      <c r="R70" s="174"/>
      <c r="S70" s="119"/>
      <c r="T70" s="119"/>
      <c r="U70" s="123"/>
      <c r="V70" s="242"/>
    </row>
    <row r="71" spans="1:22" ht="54.75" customHeight="1">
      <c r="A71" s="251"/>
      <c r="B71" s="37" t="s">
        <v>185</v>
      </c>
      <c r="C71" s="23" t="s">
        <v>23</v>
      </c>
      <c r="D71" s="22" t="s">
        <v>63</v>
      </c>
      <c r="E71" s="14" t="s">
        <v>14</v>
      </c>
      <c r="F71" s="1"/>
      <c r="G71" s="1"/>
      <c r="H71" s="1"/>
      <c r="I71" s="1"/>
      <c r="J71" s="1"/>
      <c r="K71" s="1"/>
      <c r="L71" s="1"/>
      <c r="M71" s="164">
        <v>0.011</v>
      </c>
      <c r="N71" s="151">
        <v>4000</v>
      </c>
      <c r="O71" s="234">
        <v>0</v>
      </c>
      <c r="P71" s="108">
        <v>0</v>
      </c>
      <c r="Q71" s="165">
        <v>0</v>
      </c>
      <c r="R71" s="149">
        <v>0</v>
      </c>
      <c r="S71" s="235">
        <v>1000</v>
      </c>
      <c r="T71" s="128">
        <f>N71+O71+P71+Q71+R71+S71</f>
        <v>5000</v>
      </c>
      <c r="U71" s="239">
        <f>SUM(T71*M71)</f>
        <v>55</v>
      </c>
      <c r="V71" s="215">
        <f aca="true" t="shared" si="4" ref="V71:V132">SUM(U71*3)</f>
        <v>165</v>
      </c>
    </row>
    <row r="72" spans="1:22" ht="54.75" customHeight="1">
      <c r="A72" s="252"/>
      <c r="B72" s="37" t="s">
        <v>186</v>
      </c>
      <c r="C72" s="16" t="s">
        <v>23</v>
      </c>
      <c r="D72" s="20" t="s">
        <v>65</v>
      </c>
      <c r="E72" s="14" t="s">
        <v>14</v>
      </c>
      <c r="F72" s="1"/>
      <c r="G72" s="1"/>
      <c r="H72" s="1"/>
      <c r="I72" s="1"/>
      <c r="J72" s="1"/>
      <c r="K72" s="1"/>
      <c r="L72" s="1"/>
      <c r="M72" s="182">
        <v>0.0099</v>
      </c>
      <c r="N72" s="151">
        <v>0</v>
      </c>
      <c r="O72" s="234">
        <v>40000</v>
      </c>
      <c r="P72" s="108">
        <v>0</v>
      </c>
      <c r="Q72" s="165">
        <v>0</v>
      </c>
      <c r="R72" s="149">
        <v>0</v>
      </c>
      <c r="S72" s="235">
        <v>0</v>
      </c>
      <c r="T72" s="128">
        <f>N72+O72+P72+Q72+R72+S72</f>
        <v>40000</v>
      </c>
      <c r="U72" s="239">
        <f>SUM(T72*M72)</f>
        <v>396.00000000000006</v>
      </c>
      <c r="V72" s="215">
        <f t="shared" si="4"/>
        <v>1188.0000000000002</v>
      </c>
    </row>
    <row r="73" spans="1:22" ht="54.75" customHeight="1">
      <c r="A73" s="35">
        <v>33</v>
      </c>
      <c r="B73" s="12" t="s">
        <v>66</v>
      </c>
      <c r="C73" s="16" t="s">
        <v>23</v>
      </c>
      <c r="D73" s="12" t="s">
        <v>63</v>
      </c>
      <c r="E73" s="14" t="s">
        <v>14</v>
      </c>
      <c r="F73" s="1"/>
      <c r="G73" s="1"/>
      <c r="H73" s="1"/>
      <c r="I73" s="1"/>
      <c r="J73" s="1"/>
      <c r="K73" s="1"/>
      <c r="L73" s="1"/>
      <c r="M73" s="132">
        <v>0.012</v>
      </c>
      <c r="N73" s="151">
        <v>3000</v>
      </c>
      <c r="O73" s="234">
        <v>0</v>
      </c>
      <c r="P73" s="108">
        <v>0</v>
      </c>
      <c r="Q73" s="165">
        <v>0</v>
      </c>
      <c r="R73" s="149">
        <v>0</v>
      </c>
      <c r="S73" s="235">
        <v>1000</v>
      </c>
      <c r="T73" s="128">
        <f>N73+O73+P73+Q73+R73+S73</f>
        <v>4000</v>
      </c>
      <c r="U73" s="239">
        <f>SUM(T73*M73)</f>
        <v>48</v>
      </c>
      <c r="V73" s="215">
        <f t="shared" si="4"/>
        <v>144</v>
      </c>
    </row>
    <row r="74" spans="1:22" ht="54.75" customHeight="1">
      <c r="A74" s="35">
        <v>34</v>
      </c>
      <c r="B74" s="12" t="s">
        <v>67</v>
      </c>
      <c r="C74" s="16" t="s">
        <v>23</v>
      </c>
      <c r="D74" s="20" t="s">
        <v>68</v>
      </c>
      <c r="E74" s="14" t="s">
        <v>14</v>
      </c>
      <c r="F74" s="1"/>
      <c r="G74" s="1"/>
      <c r="H74" s="1"/>
      <c r="I74" s="1"/>
      <c r="J74" s="1"/>
      <c r="K74" s="1"/>
      <c r="L74" s="1"/>
      <c r="M74" s="182">
        <v>0.12</v>
      </c>
      <c r="N74" s="151">
        <v>0</v>
      </c>
      <c r="O74" s="234">
        <v>12000</v>
      </c>
      <c r="P74" s="108">
        <v>0</v>
      </c>
      <c r="Q74" s="165">
        <v>0</v>
      </c>
      <c r="R74" s="149">
        <v>0</v>
      </c>
      <c r="S74" s="235">
        <v>0</v>
      </c>
      <c r="T74" s="128">
        <f>N74+O74+P74+Q74+R74+S74</f>
        <v>12000</v>
      </c>
      <c r="U74" s="239">
        <f>SUM(T74*M74)</f>
        <v>1440</v>
      </c>
      <c r="V74" s="215">
        <f t="shared" si="4"/>
        <v>4320</v>
      </c>
    </row>
    <row r="75" spans="1:22" ht="54.75" customHeight="1">
      <c r="A75" s="35">
        <v>35</v>
      </c>
      <c r="B75" s="12" t="s">
        <v>69</v>
      </c>
      <c r="C75" s="25" t="s">
        <v>23</v>
      </c>
      <c r="D75" s="99" t="s">
        <v>63</v>
      </c>
      <c r="E75" s="40" t="s">
        <v>14</v>
      </c>
      <c r="F75" s="1"/>
      <c r="G75" s="1"/>
      <c r="H75" s="1"/>
      <c r="I75" s="1"/>
      <c r="J75" s="1"/>
      <c r="K75" s="1"/>
      <c r="L75" s="1"/>
      <c r="M75" s="172">
        <v>0.0095</v>
      </c>
      <c r="N75" s="184">
        <v>15000</v>
      </c>
      <c r="O75" s="234">
        <v>4000</v>
      </c>
      <c r="P75" s="185">
        <v>0</v>
      </c>
      <c r="Q75" s="186">
        <v>0</v>
      </c>
      <c r="R75" s="187">
        <v>0</v>
      </c>
      <c r="S75" s="235">
        <v>500</v>
      </c>
      <c r="T75" s="128">
        <f>N75+O75+P75+Q75+R75+S75</f>
        <v>19500</v>
      </c>
      <c r="U75" s="239">
        <f>SUM(T75*M75)</f>
        <v>185.25</v>
      </c>
      <c r="V75" s="215">
        <f t="shared" si="4"/>
        <v>555.75</v>
      </c>
    </row>
    <row r="76" spans="1:22" ht="54.75" customHeight="1">
      <c r="A76" s="268">
        <v>36</v>
      </c>
      <c r="B76" s="86" t="s">
        <v>152</v>
      </c>
      <c r="C76" s="83"/>
      <c r="D76" s="100"/>
      <c r="E76" s="82"/>
      <c r="F76" s="1"/>
      <c r="G76" s="1"/>
      <c r="H76" s="1"/>
      <c r="I76" s="1"/>
      <c r="J76" s="1"/>
      <c r="K76" s="1"/>
      <c r="L76" s="1"/>
      <c r="M76" s="188"/>
      <c r="N76" s="189"/>
      <c r="O76" s="190"/>
      <c r="P76" s="191"/>
      <c r="Q76" s="191"/>
      <c r="R76" s="191"/>
      <c r="S76" s="192"/>
      <c r="T76" s="193"/>
      <c r="U76" s="194"/>
      <c r="V76" s="242"/>
    </row>
    <row r="77" spans="1:22" ht="54.75" customHeight="1">
      <c r="A77" s="269"/>
      <c r="B77" s="12" t="s">
        <v>187</v>
      </c>
      <c r="C77" s="23" t="s">
        <v>23</v>
      </c>
      <c r="D77" s="31" t="s">
        <v>63</v>
      </c>
      <c r="E77" s="41" t="s">
        <v>14</v>
      </c>
      <c r="F77" s="1"/>
      <c r="G77" s="1"/>
      <c r="H77" s="1"/>
      <c r="I77" s="1"/>
      <c r="J77" s="1"/>
      <c r="K77" s="1"/>
      <c r="L77" s="1"/>
      <c r="M77" s="195">
        <v>0.04139</v>
      </c>
      <c r="N77" s="177">
        <v>12000</v>
      </c>
      <c r="O77" s="234">
        <v>10000</v>
      </c>
      <c r="P77" s="108">
        <v>0</v>
      </c>
      <c r="Q77" s="165">
        <v>0</v>
      </c>
      <c r="R77" s="178">
        <v>0</v>
      </c>
      <c r="S77" s="235">
        <v>1000</v>
      </c>
      <c r="T77" s="128">
        <f aca="true" t="shared" si="5" ref="T77:T88">N77+O77+P77+Q77+R77+S77</f>
        <v>23000</v>
      </c>
      <c r="U77" s="239">
        <f aca="true" t="shared" si="6" ref="U77:U88">SUM(T77*M77)</f>
        <v>951.97</v>
      </c>
      <c r="V77" s="215">
        <f t="shared" si="4"/>
        <v>2855.91</v>
      </c>
    </row>
    <row r="78" spans="1:22" ht="54.75" customHeight="1">
      <c r="A78" s="270"/>
      <c r="B78" s="26" t="s">
        <v>188</v>
      </c>
      <c r="C78" s="16" t="s">
        <v>23</v>
      </c>
      <c r="D78" s="12" t="s">
        <v>76</v>
      </c>
      <c r="E78" s="14" t="s">
        <v>14</v>
      </c>
      <c r="M78" s="132">
        <v>0.012</v>
      </c>
      <c r="N78" s="146">
        <v>0</v>
      </c>
      <c r="O78" s="234">
        <v>0</v>
      </c>
      <c r="P78" s="147">
        <v>0</v>
      </c>
      <c r="Q78" s="148">
        <v>0</v>
      </c>
      <c r="R78" s="149">
        <v>0</v>
      </c>
      <c r="S78" s="235">
        <v>18000</v>
      </c>
      <c r="T78" s="128">
        <f t="shared" si="5"/>
        <v>18000</v>
      </c>
      <c r="U78" s="239">
        <f t="shared" si="6"/>
        <v>216</v>
      </c>
      <c r="V78" s="215">
        <f t="shared" si="4"/>
        <v>648</v>
      </c>
    </row>
    <row r="79" spans="1:22" ht="54.75" customHeight="1">
      <c r="A79" s="15">
        <v>37</v>
      </c>
      <c r="B79" s="12" t="s">
        <v>130</v>
      </c>
      <c r="C79" s="16" t="s">
        <v>23</v>
      </c>
      <c r="D79" s="12" t="s">
        <v>231</v>
      </c>
      <c r="E79" s="14" t="s">
        <v>14</v>
      </c>
      <c r="F79" s="1"/>
      <c r="G79" s="1"/>
      <c r="H79" s="1"/>
      <c r="I79" s="1"/>
      <c r="J79" s="1"/>
      <c r="K79" s="1"/>
      <c r="L79" s="1"/>
      <c r="M79" s="182">
        <v>0.0049</v>
      </c>
      <c r="N79" s="151">
        <v>0</v>
      </c>
      <c r="O79" s="234">
        <v>70000</v>
      </c>
      <c r="P79" s="108">
        <v>0</v>
      </c>
      <c r="Q79" s="165">
        <v>0</v>
      </c>
      <c r="R79" s="149">
        <v>0</v>
      </c>
      <c r="S79" s="235">
        <v>1000</v>
      </c>
      <c r="T79" s="128">
        <f t="shared" si="5"/>
        <v>71000</v>
      </c>
      <c r="U79" s="239">
        <f t="shared" si="6"/>
        <v>347.9</v>
      </c>
      <c r="V79" s="215">
        <f t="shared" si="4"/>
        <v>1043.6999999999998</v>
      </c>
    </row>
    <row r="80" spans="1:22" ht="54.75" customHeight="1">
      <c r="A80" s="15">
        <v>38</v>
      </c>
      <c r="B80" s="12" t="s">
        <v>70</v>
      </c>
      <c r="C80" s="16" t="s">
        <v>23</v>
      </c>
      <c r="D80" s="12" t="s">
        <v>71</v>
      </c>
      <c r="E80" s="14" t="s">
        <v>14</v>
      </c>
      <c r="F80" s="1"/>
      <c r="G80" s="1"/>
      <c r="H80" s="1"/>
      <c r="I80" s="1"/>
      <c r="J80" s="1"/>
      <c r="K80" s="1"/>
      <c r="L80" s="1"/>
      <c r="M80" s="132">
        <v>2.318</v>
      </c>
      <c r="N80" s="151">
        <v>100</v>
      </c>
      <c r="O80" s="234">
        <v>150</v>
      </c>
      <c r="P80" s="108">
        <v>0</v>
      </c>
      <c r="Q80" s="165">
        <v>0</v>
      </c>
      <c r="R80" s="149">
        <v>0</v>
      </c>
      <c r="S80" s="235">
        <v>50</v>
      </c>
      <c r="T80" s="128">
        <f t="shared" si="5"/>
        <v>300</v>
      </c>
      <c r="U80" s="239">
        <f t="shared" si="6"/>
        <v>695.4</v>
      </c>
      <c r="V80" s="215">
        <f t="shared" si="4"/>
        <v>2086.2</v>
      </c>
    </row>
    <row r="81" spans="1:22" ht="54.75" customHeight="1">
      <c r="A81" s="15">
        <v>39</v>
      </c>
      <c r="B81" s="12" t="s">
        <v>131</v>
      </c>
      <c r="C81" s="16" t="s">
        <v>23</v>
      </c>
      <c r="D81" s="12" t="s">
        <v>63</v>
      </c>
      <c r="E81" s="14" t="s">
        <v>14</v>
      </c>
      <c r="F81" s="1"/>
      <c r="G81" s="1"/>
      <c r="H81" s="1"/>
      <c r="I81" s="1"/>
      <c r="J81" s="1"/>
      <c r="K81" s="1"/>
      <c r="L81" s="1"/>
      <c r="M81" s="182">
        <v>0.0495</v>
      </c>
      <c r="N81" s="151">
        <v>0</v>
      </c>
      <c r="O81" s="234">
        <v>4800</v>
      </c>
      <c r="P81" s="108">
        <v>0</v>
      </c>
      <c r="Q81" s="165">
        <v>0</v>
      </c>
      <c r="R81" s="149">
        <v>0</v>
      </c>
      <c r="S81" s="235">
        <v>1000</v>
      </c>
      <c r="T81" s="128">
        <f t="shared" si="5"/>
        <v>5800</v>
      </c>
      <c r="U81" s="239">
        <f t="shared" si="6"/>
        <v>287.1</v>
      </c>
      <c r="V81" s="215">
        <f t="shared" si="4"/>
        <v>861.3000000000001</v>
      </c>
    </row>
    <row r="82" spans="1:22" ht="54.75" customHeight="1">
      <c r="A82" s="15">
        <v>40</v>
      </c>
      <c r="B82" s="24" t="s">
        <v>72</v>
      </c>
      <c r="C82" s="25" t="s">
        <v>23</v>
      </c>
      <c r="D82" s="12" t="s">
        <v>63</v>
      </c>
      <c r="E82" s="14" t="s">
        <v>14</v>
      </c>
      <c r="F82" s="1"/>
      <c r="G82" s="1"/>
      <c r="H82" s="1"/>
      <c r="I82" s="1"/>
      <c r="J82" s="1"/>
      <c r="K82" s="1"/>
      <c r="L82" s="1"/>
      <c r="M82" s="182">
        <v>0.1236</v>
      </c>
      <c r="N82" s="151">
        <v>0</v>
      </c>
      <c r="O82" s="234">
        <v>1000</v>
      </c>
      <c r="P82" s="108"/>
      <c r="Q82" s="165">
        <v>5000</v>
      </c>
      <c r="R82" s="149">
        <v>0</v>
      </c>
      <c r="S82" s="235">
        <v>0</v>
      </c>
      <c r="T82" s="128">
        <f t="shared" si="5"/>
        <v>6000</v>
      </c>
      <c r="U82" s="239">
        <f t="shared" si="6"/>
        <v>741.6</v>
      </c>
      <c r="V82" s="215">
        <f t="shared" si="4"/>
        <v>2224.8</v>
      </c>
    </row>
    <row r="83" spans="1:22" ht="54.75" customHeight="1">
      <c r="A83" s="15">
        <v>41</v>
      </c>
      <c r="B83" s="12" t="s">
        <v>73</v>
      </c>
      <c r="C83" s="16" t="s">
        <v>23</v>
      </c>
      <c r="D83" s="12" t="s">
        <v>60</v>
      </c>
      <c r="E83" s="14" t="s">
        <v>14</v>
      </c>
      <c r="M83" s="196">
        <v>15</v>
      </c>
      <c r="N83" s="151">
        <v>600</v>
      </c>
      <c r="O83" s="234">
        <v>20</v>
      </c>
      <c r="P83" s="108">
        <v>0</v>
      </c>
      <c r="Q83" s="165">
        <v>0</v>
      </c>
      <c r="R83" s="149">
        <v>0</v>
      </c>
      <c r="S83" s="235">
        <v>10</v>
      </c>
      <c r="T83" s="128">
        <f t="shared" si="5"/>
        <v>630</v>
      </c>
      <c r="U83" s="239">
        <f t="shared" si="6"/>
        <v>9450</v>
      </c>
      <c r="V83" s="215">
        <f t="shared" si="4"/>
        <v>28350</v>
      </c>
    </row>
    <row r="84" spans="1:22" ht="54.75" customHeight="1">
      <c r="A84" s="15">
        <v>42</v>
      </c>
      <c r="B84" s="12" t="s">
        <v>74</v>
      </c>
      <c r="C84" s="16" t="s">
        <v>23</v>
      </c>
      <c r="D84" s="12" t="s">
        <v>63</v>
      </c>
      <c r="E84" s="14" t="s">
        <v>14</v>
      </c>
      <c r="M84" s="132">
        <v>0.0095</v>
      </c>
      <c r="N84" s="151">
        <v>12000</v>
      </c>
      <c r="O84" s="234">
        <v>1000</v>
      </c>
      <c r="P84" s="108">
        <v>0</v>
      </c>
      <c r="Q84" s="165">
        <v>0</v>
      </c>
      <c r="R84" s="149">
        <v>0</v>
      </c>
      <c r="S84" s="235">
        <v>12000</v>
      </c>
      <c r="T84" s="128">
        <f t="shared" si="5"/>
        <v>25000</v>
      </c>
      <c r="U84" s="239">
        <f t="shared" si="6"/>
        <v>237.5</v>
      </c>
      <c r="V84" s="215">
        <f t="shared" si="4"/>
        <v>712.5</v>
      </c>
    </row>
    <row r="85" spans="1:22" ht="54.75" customHeight="1">
      <c r="A85" s="15">
        <v>43</v>
      </c>
      <c r="B85" s="12" t="s">
        <v>75</v>
      </c>
      <c r="C85" s="16" t="s">
        <v>23</v>
      </c>
      <c r="D85" s="12" t="s">
        <v>62</v>
      </c>
      <c r="E85" s="14" t="s">
        <v>14</v>
      </c>
      <c r="M85" s="132">
        <v>0.3</v>
      </c>
      <c r="N85" s="151">
        <v>20000</v>
      </c>
      <c r="O85" s="234">
        <v>0</v>
      </c>
      <c r="P85" s="108">
        <v>0</v>
      </c>
      <c r="Q85" s="165">
        <v>0</v>
      </c>
      <c r="R85" s="149">
        <v>0</v>
      </c>
      <c r="S85" s="235">
        <v>0</v>
      </c>
      <c r="T85" s="128">
        <f t="shared" si="5"/>
        <v>20000</v>
      </c>
      <c r="U85" s="239">
        <f t="shared" si="6"/>
        <v>6000</v>
      </c>
      <c r="V85" s="215">
        <f t="shared" si="4"/>
        <v>18000</v>
      </c>
    </row>
    <row r="86" spans="1:22" ht="54.75" customHeight="1">
      <c r="A86" s="38">
        <v>44</v>
      </c>
      <c r="B86" s="12" t="s">
        <v>77</v>
      </c>
      <c r="C86" s="25" t="s">
        <v>23</v>
      </c>
      <c r="D86" s="24" t="s">
        <v>62</v>
      </c>
      <c r="E86" s="40" t="s">
        <v>14</v>
      </c>
      <c r="M86" s="172">
        <v>0.2385</v>
      </c>
      <c r="N86" s="151">
        <v>1000</v>
      </c>
      <c r="O86" s="234">
        <v>2000</v>
      </c>
      <c r="P86" s="108">
        <v>0</v>
      </c>
      <c r="Q86" s="165">
        <v>0</v>
      </c>
      <c r="R86" s="149">
        <v>0</v>
      </c>
      <c r="S86" s="235">
        <v>700</v>
      </c>
      <c r="T86" s="128">
        <f t="shared" si="5"/>
        <v>3700</v>
      </c>
      <c r="U86" s="239">
        <f t="shared" si="6"/>
        <v>882.4499999999999</v>
      </c>
      <c r="V86" s="215">
        <f t="shared" si="4"/>
        <v>2647.35</v>
      </c>
    </row>
    <row r="87" spans="1:22" ht="54.75" customHeight="1">
      <c r="A87" s="38">
        <v>45</v>
      </c>
      <c r="B87" s="12" t="s">
        <v>80</v>
      </c>
      <c r="C87" s="16" t="s">
        <v>23</v>
      </c>
      <c r="D87" s="12" t="s">
        <v>59</v>
      </c>
      <c r="E87" s="14" t="s">
        <v>14</v>
      </c>
      <c r="M87" s="132">
        <v>75.6</v>
      </c>
      <c r="N87" s="151">
        <v>10</v>
      </c>
      <c r="O87" s="234">
        <v>0</v>
      </c>
      <c r="P87" s="108">
        <v>0</v>
      </c>
      <c r="Q87" s="165">
        <v>0</v>
      </c>
      <c r="R87" s="149">
        <v>0</v>
      </c>
      <c r="S87" s="235">
        <v>0</v>
      </c>
      <c r="T87" s="128">
        <f t="shared" si="5"/>
        <v>10</v>
      </c>
      <c r="U87" s="239">
        <f t="shared" si="6"/>
        <v>756</v>
      </c>
      <c r="V87" s="215">
        <f t="shared" si="4"/>
        <v>2268</v>
      </c>
    </row>
    <row r="88" spans="1:22" ht="54.75" customHeight="1">
      <c r="A88" s="38">
        <v>46</v>
      </c>
      <c r="B88" s="12" t="s">
        <v>81</v>
      </c>
      <c r="C88" s="25" t="s">
        <v>16</v>
      </c>
      <c r="D88" s="24" t="s">
        <v>82</v>
      </c>
      <c r="E88" s="40" t="s">
        <v>14</v>
      </c>
      <c r="M88" s="172">
        <v>0.0095</v>
      </c>
      <c r="N88" s="151">
        <v>90000</v>
      </c>
      <c r="O88" s="234">
        <v>0</v>
      </c>
      <c r="P88" s="108">
        <v>0</v>
      </c>
      <c r="Q88" s="165">
        <v>0</v>
      </c>
      <c r="R88" s="149">
        <v>0</v>
      </c>
      <c r="S88" s="235">
        <v>3000</v>
      </c>
      <c r="T88" s="128">
        <f t="shared" si="5"/>
        <v>93000</v>
      </c>
      <c r="U88" s="239">
        <f t="shared" si="6"/>
        <v>883.5</v>
      </c>
      <c r="V88" s="215">
        <f t="shared" si="4"/>
        <v>2650.5</v>
      </c>
    </row>
    <row r="89" spans="1:22" ht="54.75" customHeight="1">
      <c r="A89" s="263">
        <v>47</v>
      </c>
      <c r="B89" s="39" t="s">
        <v>124</v>
      </c>
      <c r="C89" s="43"/>
      <c r="D89" s="44"/>
      <c r="E89" s="45"/>
      <c r="M89" s="139"/>
      <c r="N89" s="139"/>
      <c r="O89" s="197"/>
      <c r="P89" s="121"/>
      <c r="Q89" s="197"/>
      <c r="R89" s="174"/>
      <c r="S89" s="197"/>
      <c r="T89" s="119"/>
      <c r="U89" s="123"/>
      <c r="V89" s="242"/>
    </row>
    <row r="90" spans="1:22" ht="54.75" customHeight="1">
      <c r="A90" s="264"/>
      <c r="B90" s="37" t="s">
        <v>189</v>
      </c>
      <c r="C90" s="23" t="s">
        <v>23</v>
      </c>
      <c r="D90" s="31" t="s">
        <v>71</v>
      </c>
      <c r="E90" s="41" t="s">
        <v>14</v>
      </c>
      <c r="M90" s="164">
        <v>0.22</v>
      </c>
      <c r="N90" s="151">
        <v>50</v>
      </c>
      <c r="O90" s="234">
        <v>0</v>
      </c>
      <c r="P90" s="185">
        <v>0</v>
      </c>
      <c r="Q90" s="186">
        <v>0</v>
      </c>
      <c r="R90" s="149">
        <v>0</v>
      </c>
      <c r="S90" s="235">
        <v>50</v>
      </c>
      <c r="T90" s="128">
        <f>N90+O90+P90+Q90+R90+S90</f>
        <v>100</v>
      </c>
      <c r="U90" s="239">
        <f>SUM(T90*M90)</f>
        <v>22</v>
      </c>
      <c r="V90" s="215">
        <f t="shared" si="4"/>
        <v>66</v>
      </c>
    </row>
    <row r="91" spans="1:22" ht="54.75" customHeight="1">
      <c r="A91" s="265"/>
      <c r="B91" s="37" t="s">
        <v>190</v>
      </c>
      <c r="C91" s="25" t="s">
        <v>23</v>
      </c>
      <c r="D91" s="24" t="s">
        <v>63</v>
      </c>
      <c r="E91" s="40" t="s">
        <v>14</v>
      </c>
      <c r="M91" s="198">
        <v>0.11</v>
      </c>
      <c r="N91" s="202">
        <v>0</v>
      </c>
      <c r="O91" s="234">
        <v>1200</v>
      </c>
      <c r="P91" s="147">
        <v>0</v>
      </c>
      <c r="Q91" s="148">
        <v>0</v>
      </c>
      <c r="R91" s="187">
        <v>0</v>
      </c>
      <c r="S91" s="235">
        <v>2000</v>
      </c>
      <c r="T91" s="128">
        <f>N91+O91+P91+Q91+R91+S91</f>
        <v>3200</v>
      </c>
      <c r="U91" s="239">
        <f>SUM(T91*M91)</f>
        <v>352</v>
      </c>
      <c r="V91" s="215">
        <f t="shared" si="4"/>
        <v>1056</v>
      </c>
    </row>
    <row r="92" spans="1:22" ht="54.75" customHeight="1">
      <c r="A92" s="38">
        <v>48</v>
      </c>
      <c r="B92" s="12" t="s">
        <v>84</v>
      </c>
      <c r="C92" s="16" t="s">
        <v>23</v>
      </c>
      <c r="D92" s="12" t="s">
        <v>71</v>
      </c>
      <c r="E92" s="14" t="s">
        <v>14</v>
      </c>
      <c r="M92" s="132">
        <v>2.5</v>
      </c>
      <c r="N92" s="146">
        <v>50</v>
      </c>
      <c r="O92" s="234">
        <v>0</v>
      </c>
      <c r="P92" s="147">
        <v>0</v>
      </c>
      <c r="Q92" s="148">
        <v>0</v>
      </c>
      <c r="R92" s="149">
        <v>0</v>
      </c>
      <c r="S92" s="235">
        <v>0</v>
      </c>
      <c r="T92" s="128">
        <f>N92+O92+P92+Q92+R92+S92</f>
        <v>50</v>
      </c>
      <c r="U92" s="239">
        <f>SUM(T92*M92)</f>
        <v>125</v>
      </c>
      <c r="V92" s="215">
        <f t="shared" si="4"/>
        <v>375</v>
      </c>
    </row>
    <row r="93" spans="1:22" ht="54.75" customHeight="1">
      <c r="A93" s="38">
        <v>49</v>
      </c>
      <c r="B93" s="12" t="s">
        <v>85</v>
      </c>
      <c r="C93" s="16" t="s">
        <v>23</v>
      </c>
      <c r="D93" s="12" t="s">
        <v>63</v>
      </c>
      <c r="E93" s="14" t="s">
        <v>14</v>
      </c>
      <c r="M93" s="132">
        <v>0.012</v>
      </c>
      <c r="N93" s="151">
        <v>30000</v>
      </c>
      <c r="O93" s="234">
        <v>0</v>
      </c>
      <c r="P93" s="108">
        <v>0</v>
      </c>
      <c r="Q93" s="165">
        <v>0</v>
      </c>
      <c r="R93" s="149">
        <v>0</v>
      </c>
      <c r="S93" s="235">
        <v>6000</v>
      </c>
      <c r="T93" s="128">
        <f>N93+O93+P93+Q93+R93+S93</f>
        <v>36000</v>
      </c>
      <c r="U93" s="239">
        <f>SUM(T93*M93)</f>
        <v>432</v>
      </c>
      <c r="V93" s="215">
        <f t="shared" si="4"/>
        <v>1296</v>
      </c>
    </row>
    <row r="94" spans="1:22" ht="54.75" customHeight="1">
      <c r="A94" s="38">
        <v>50</v>
      </c>
      <c r="B94" s="39" t="s">
        <v>86</v>
      </c>
      <c r="C94" s="76" t="s">
        <v>23</v>
      </c>
      <c r="D94" s="36" t="s">
        <v>63</v>
      </c>
      <c r="E94" s="77" t="s">
        <v>14</v>
      </c>
      <c r="M94" s="199">
        <v>0.011</v>
      </c>
      <c r="N94" s="200">
        <v>8000</v>
      </c>
      <c r="O94" s="234">
        <v>1000</v>
      </c>
      <c r="P94" s="108">
        <v>0</v>
      </c>
      <c r="Q94" s="165">
        <v>0</v>
      </c>
      <c r="R94" s="149">
        <v>0</v>
      </c>
      <c r="S94" s="235">
        <v>1000</v>
      </c>
      <c r="T94" s="128">
        <f>N94+O94+P94+Q94+R94+S94</f>
        <v>10000</v>
      </c>
      <c r="U94" s="239">
        <f>SUM(T94*M94)</f>
        <v>110</v>
      </c>
      <c r="V94" s="215">
        <f t="shared" si="4"/>
        <v>330</v>
      </c>
    </row>
    <row r="95" spans="1:22" ht="54.75" customHeight="1">
      <c r="A95" s="263">
        <v>51</v>
      </c>
      <c r="B95" s="39" t="s">
        <v>125</v>
      </c>
      <c r="C95" s="43"/>
      <c r="D95" s="44"/>
      <c r="E95" s="45"/>
      <c r="M95" s="139"/>
      <c r="N95" s="139"/>
      <c r="O95" s="197"/>
      <c r="P95" s="121"/>
      <c r="Q95" s="197"/>
      <c r="R95" s="174"/>
      <c r="S95" s="197"/>
      <c r="T95" s="119"/>
      <c r="U95" s="123"/>
      <c r="V95" s="242"/>
    </row>
    <row r="96" spans="1:22" s="11" customFormat="1" ht="54.75" customHeight="1">
      <c r="A96" s="264"/>
      <c r="B96" s="37" t="s">
        <v>191</v>
      </c>
      <c r="C96" s="23" t="s">
        <v>23</v>
      </c>
      <c r="D96" s="31" t="s">
        <v>43</v>
      </c>
      <c r="E96" s="41" t="s">
        <v>14</v>
      </c>
      <c r="F96" s="17" t="e">
        <f>#REF!+(#REF!*#REF!)</f>
        <v>#REF!</v>
      </c>
      <c r="G96" s="17" t="e">
        <f>#REF!+(#REF!*#REF!)</f>
        <v>#REF!</v>
      </c>
      <c r="H96" s="18" t="e">
        <f>#REF!+(#REF!*#REF!)</f>
        <v>#REF!</v>
      </c>
      <c r="I96" s="17" t="e">
        <f>#REF!+(#REF!*#REF!)</f>
        <v>#REF!</v>
      </c>
      <c r="J96" s="17" t="e">
        <f>#REF!+(#REF!*#REF!)</f>
        <v>#REF!</v>
      </c>
      <c r="K96" s="19" t="e">
        <f>#REF!+(#REF!*#REF!)</f>
        <v>#REF!</v>
      </c>
      <c r="L96" s="19" t="e">
        <f>SUM(F96:K96)</f>
        <v>#REF!</v>
      </c>
      <c r="M96" s="172">
        <v>0.0039</v>
      </c>
      <c r="N96" s="151">
        <v>24000</v>
      </c>
      <c r="O96" s="234">
        <v>1000</v>
      </c>
      <c r="P96" s="108">
        <v>0</v>
      </c>
      <c r="Q96" s="165">
        <v>0</v>
      </c>
      <c r="R96" s="138">
        <f>40*200</f>
        <v>8000</v>
      </c>
      <c r="S96" s="235">
        <v>4000</v>
      </c>
      <c r="T96" s="128">
        <f>N96+O96+P96+Q96+R96+S96</f>
        <v>37000</v>
      </c>
      <c r="U96" s="239">
        <f>SUM(T96*M96)</f>
        <v>144.29999999999998</v>
      </c>
      <c r="V96" s="215">
        <f t="shared" si="4"/>
        <v>432.9</v>
      </c>
    </row>
    <row r="97" spans="1:22" s="11" customFormat="1" ht="54.75" customHeight="1">
      <c r="A97" s="264"/>
      <c r="B97" s="37" t="s">
        <v>192</v>
      </c>
      <c r="C97" s="16" t="s">
        <v>23</v>
      </c>
      <c r="D97" s="12" t="s">
        <v>76</v>
      </c>
      <c r="E97" s="14" t="s">
        <v>14</v>
      </c>
      <c r="F97" s="27"/>
      <c r="G97" s="27"/>
      <c r="H97" s="28"/>
      <c r="I97" s="27"/>
      <c r="J97" s="27"/>
      <c r="K97" s="29"/>
      <c r="L97" s="29"/>
      <c r="M97" s="150">
        <v>0.004</v>
      </c>
      <c r="N97" s="151">
        <v>5000</v>
      </c>
      <c r="O97" s="234">
        <v>0</v>
      </c>
      <c r="P97" s="108">
        <v>0</v>
      </c>
      <c r="Q97" s="165">
        <v>0</v>
      </c>
      <c r="R97" s="149">
        <v>0</v>
      </c>
      <c r="S97" s="235">
        <v>90000</v>
      </c>
      <c r="T97" s="128">
        <f>N97+O97+P97+Q97+R97+S97</f>
        <v>95000</v>
      </c>
      <c r="U97" s="239">
        <f>SUM(T97*M97)</f>
        <v>380</v>
      </c>
      <c r="V97" s="215">
        <f t="shared" si="4"/>
        <v>1140</v>
      </c>
    </row>
    <row r="98" spans="1:22" s="11" customFormat="1" ht="54.75" customHeight="1">
      <c r="A98" s="264"/>
      <c r="B98" s="37" t="s">
        <v>193</v>
      </c>
      <c r="C98" s="16" t="s">
        <v>23</v>
      </c>
      <c r="D98" s="12" t="s">
        <v>132</v>
      </c>
      <c r="E98" s="14" t="s">
        <v>14</v>
      </c>
      <c r="F98" s="27"/>
      <c r="G98" s="27"/>
      <c r="H98" s="28"/>
      <c r="I98" s="27"/>
      <c r="J98" s="27"/>
      <c r="K98" s="29"/>
      <c r="L98" s="29"/>
      <c r="M98" s="179">
        <v>0.0046</v>
      </c>
      <c r="N98" s="151">
        <v>0</v>
      </c>
      <c r="O98" s="234">
        <v>5000</v>
      </c>
      <c r="P98" s="108">
        <v>0</v>
      </c>
      <c r="Q98" s="165">
        <v>0</v>
      </c>
      <c r="R98" s="149">
        <v>0</v>
      </c>
      <c r="S98" s="235">
        <v>0</v>
      </c>
      <c r="T98" s="128">
        <f>N98+O98+P98+Q98+R98+S98</f>
        <v>5000</v>
      </c>
      <c r="U98" s="239">
        <f>SUM(T98*M98)</f>
        <v>23</v>
      </c>
      <c r="V98" s="215">
        <f t="shared" si="4"/>
        <v>69</v>
      </c>
    </row>
    <row r="99" spans="1:22" ht="54.75" customHeight="1">
      <c r="A99" s="38">
        <v>52</v>
      </c>
      <c r="B99" s="69" t="s">
        <v>87</v>
      </c>
      <c r="C99" s="25" t="s">
        <v>23</v>
      </c>
      <c r="D99" s="24" t="s">
        <v>76</v>
      </c>
      <c r="E99" s="40" t="s">
        <v>14</v>
      </c>
      <c r="M99" s="172">
        <v>0.0095</v>
      </c>
      <c r="N99" s="151">
        <v>15000</v>
      </c>
      <c r="O99" s="234">
        <v>5000</v>
      </c>
      <c r="P99" s="108">
        <v>0</v>
      </c>
      <c r="Q99" s="165">
        <v>0</v>
      </c>
      <c r="R99" s="149">
        <v>0</v>
      </c>
      <c r="S99" s="235">
        <v>1000</v>
      </c>
      <c r="T99" s="128">
        <f>N99+O99+P99+Q99+R99+S99</f>
        <v>21000</v>
      </c>
      <c r="U99" s="239">
        <f>SUM(T99*M99)</f>
        <v>199.5</v>
      </c>
      <c r="V99" s="215">
        <f t="shared" si="4"/>
        <v>598.5</v>
      </c>
    </row>
    <row r="100" spans="1:22" ht="42" customHeight="1">
      <c r="A100" s="247">
        <v>53</v>
      </c>
      <c r="B100" s="70" t="s">
        <v>126</v>
      </c>
      <c r="C100" s="43"/>
      <c r="D100" s="44"/>
      <c r="E100" s="45"/>
      <c r="F100" s="1"/>
      <c r="G100" s="1"/>
      <c r="H100" s="1"/>
      <c r="I100" s="1"/>
      <c r="J100" s="1"/>
      <c r="K100" s="1"/>
      <c r="L100" s="1"/>
      <c r="M100" s="139"/>
      <c r="N100" s="139"/>
      <c r="O100" s="201"/>
      <c r="P100" s="121"/>
      <c r="Q100" s="174"/>
      <c r="R100" s="119"/>
      <c r="S100" s="119"/>
      <c r="T100" s="119"/>
      <c r="U100" s="123"/>
      <c r="V100" s="242"/>
    </row>
    <row r="101" spans="1:22" ht="54.75" customHeight="1">
      <c r="A101" s="248"/>
      <c r="B101" s="42" t="s">
        <v>194</v>
      </c>
      <c r="C101" s="23" t="s">
        <v>23</v>
      </c>
      <c r="D101" s="31" t="s">
        <v>76</v>
      </c>
      <c r="E101" s="41" t="s">
        <v>14</v>
      </c>
      <c r="F101" s="1"/>
      <c r="G101" s="1"/>
      <c r="H101" s="1"/>
      <c r="I101" s="1"/>
      <c r="J101" s="1"/>
      <c r="K101" s="1"/>
      <c r="L101" s="1"/>
      <c r="M101" s="164">
        <v>0.007980000000000001</v>
      </c>
      <c r="N101" s="151">
        <v>20000</v>
      </c>
      <c r="O101" s="234">
        <v>0</v>
      </c>
      <c r="P101" s="108">
        <v>0</v>
      </c>
      <c r="Q101" s="165">
        <v>0</v>
      </c>
      <c r="R101" s="149">
        <v>0</v>
      </c>
      <c r="S101" s="235">
        <v>15000</v>
      </c>
      <c r="T101" s="128">
        <f aca="true" t="shared" si="7" ref="T101:T117">N101+O101+P101+Q101+R101+S101</f>
        <v>35000</v>
      </c>
      <c r="U101" s="239">
        <f aca="true" t="shared" si="8" ref="U101:U117">SUM(T101*M101)</f>
        <v>279.3</v>
      </c>
      <c r="V101" s="215">
        <f t="shared" si="4"/>
        <v>837.9000000000001</v>
      </c>
    </row>
    <row r="102" spans="1:22" ht="54.75" customHeight="1">
      <c r="A102" s="249"/>
      <c r="B102" s="37" t="s">
        <v>195</v>
      </c>
      <c r="C102" s="16" t="s">
        <v>23</v>
      </c>
      <c r="D102" s="12" t="s">
        <v>65</v>
      </c>
      <c r="E102" s="14" t="s">
        <v>14</v>
      </c>
      <c r="F102" s="1"/>
      <c r="G102" s="1"/>
      <c r="H102" s="1"/>
      <c r="I102" s="1"/>
      <c r="J102" s="1"/>
      <c r="K102" s="1"/>
      <c r="L102" s="1"/>
      <c r="M102" s="132">
        <v>0.00425</v>
      </c>
      <c r="N102" s="151">
        <v>0</v>
      </c>
      <c r="O102" s="234">
        <v>40000</v>
      </c>
      <c r="P102" s="108">
        <v>0</v>
      </c>
      <c r="Q102" s="165">
        <v>0</v>
      </c>
      <c r="R102" s="149">
        <v>0</v>
      </c>
      <c r="S102" s="235">
        <v>15000</v>
      </c>
      <c r="T102" s="128">
        <f t="shared" si="7"/>
        <v>55000</v>
      </c>
      <c r="U102" s="239">
        <f t="shared" si="8"/>
        <v>233.75000000000003</v>
      </c>
      <c r="V102" s="215">
        <f t="shared" si="4"/>
        <v>701.2500000000001</v>
      </c>
    </row>
    <row r="103" spans="1:22" ht="54.75" customHeight="1">
      <c r="A103" s="38">
        <v>54</v>
      </c>
      <c r="B103" s="12" t="s">
        <v>88</v>
      </c>
      <c r="C103" s="16" t="s">
        <v>23</v>
      </c>
      <c r="D103" s="12" t="s">
        <v>62</v>
      </c>
      <c r="E103" s="14" t="s">
        <v>14</v>
      </c>
      <c r="M103" s="132">
        <v>0.177</v>
      </c>
      <c r="N103" s="151">
        <v>300</v>
      </c>
      <c r="O103" s="234">
        <v>100000</v>
      </c>
      <c r="P103" s="108">
        <v>0</v>
      </c>
      <c r="Q103" s="165">
        <v>0</v>
      </c>
      <c r="R103" s="149">
        <v>0</v>
      </c>
      <c r="S103" s="235">
        <v>200</v>
      </c>
      <c r="T103" s="128">
        <f t="shared" si="7"/>
        <v>100500</v>
      </c>
      <c r="U103" s="239">
        <f t="shared" si="8"/>
        <v>17788.5</v>
      </c>
      <c r="V103" s="215">
        <f t="shared" si="4"/>
        <v>53365.5</v>
      </c>
    </row>
    <row r="104" spans="1:22" ht="54.75" customHeight="1">
      <c r="A104" s="15">
        <v>55</v>
      </c>
      <c r="B104" s="12" t="s">
        <v>92</v>
      </c>
      <c r="C104" s="16" t="s">
        <v>23</v>
      </c>
      <c r="D104" s="12" t="s">
        <v>65</v>
      </c>
      <c r="E104" s="14" t="s">
        <v>14</v>
      </c>
      <c r="M104" s="132">
        <v>0.008</v>
      </c>
      <c r="N104" s="146">
        <v>0</v>
      </c>
      <c r="O104" s="234">
        <v>0</v>
      </c>
      <c r="P104" s="147">
        <v>0</v>
      </c>
      <c r="Q104" s="148">
        <v>0</v>
      </c>
      <c r="R104" s="149">
        <v>0</v>
      </c>
      <c r="S104" s="235">
        <v>180000</v>
      </c>
      <c r="T104" s="128">
        <f t="shared" si="7"/>
        <v>180000</v>
      </c>
      <c r="U104" s="239">
        <f t="shared" si="8"/>
        <v>1440</v>
      </c>
      <c r="V104" s="215">
        <f t="shared" si="4"/>
        <v>4320</v>
      </c>
    </row>
    <row r="105" spans="1:22" ht="54.75" customHeight="1">
      <c r="A105" s="15">
        <v>56</v>
      </c>
      <c r="B105" s="26" t="s">
        <v>143</v>
      </c>
      <c r="C105" s="16" t="s">
        <v>23</v>
      </c>
      <c r="D105" s="12" t="s">
        <v>93</v>
      </c>
      <c r="E105" s="14" t="s">
        <v>14</v>
      </c>
      <c r="M105" s="132">
        <v>0.04</v>
      </c>
      <c r="N105" s="151">
        <v>250</v>
      </c>
      <c r="O105" s="234">
        <v>1000</v>
      </c>
      <c r="P105" s="147">
        <v>0</v>
      </c>
      <c r="Q105" s="148">
        <v>0</v>
      </c>
      <c r="R105" s="149">
        <v>0</v>
      </c>
      <c r="S105" s="235">
        <v>3000</v>
      </c>
      <c r="T105" s="128">
        <f t="shared" si="7"/>
        <v>4250</v>
      </c>
      <c r="U105" s="239">
        <f t="shared" si="8"/>
        <v>170</v>
      </c>
      <c r="V105" s="215">
        <f t="shared" si="4"/>
        <v>510</v>
      </c>
    </row>
    <row r="106" spans="1:22" s="95" customFormat="1" ht="54.75" customHeight="1">
      <c r="A106" s="90">
        <v>57</v>
      </c>
      <c r="B106" s="91" t="s">
        <v>94</v>
      </c>
      <c r="C106" s="92" t="s">
        <v>23</v>
      </c>
      <c r="D106" s="93" t="s">
        <v>76</v>
      </c>
      <c r="E106" s="94" t="s">
        <v>14</v>
      </c>
      <c r="F106" s="96"/>
      <c r="G106" s="96"/>
      <c r="H106" s="96"/>
      <c r="I106" s="96"/>
      <c r="J106" s="96"/>
      <c r="K106" s="96"/>
      <c r="L106" s="96"/>
      <c r="M106" s="179">
        <v>0.012</v>
      </c>
      <c r="N106" s="146">
        <v>0</v>
      </c>
      <c r="O106" s="234">
        <v>0</v>
      </c>
      <c r="P106" s="147">
        <v>0</v>
      </c>
      <c r="Q106" s="148">
        <v>0</v>
      </c>
      <c r="R106" s="149">
        <v>0</v>
      </c>
      <c r="S106" s="235">
        <v>30000</v>
      </c>
      <c r="T106" s="128">
        <f t="shared" si="7"/>
        <v>30000</v>
      </c>
      <c r="U106" s="239">
        <f t="shared" si="8"/>
        <v>360</v>
      </c>
      <c r="V106" s="215">
        <f t="shared" si="4"/>
        <v>1080</v>
      </c>
    </row>
    <row r="107" spans="1:22" ht="54.75" customHeight="1">
      <c r="A107" s="15">
        <v>58</v>
      </c>
      <c r="B107" s="26" t="s">
        <v>95</v>
      </c>
      <c r="C107" s="16" t="s">
        <v>23</v>
      </c>
      <c r="D107" s="12" t="s">
        <v>76</v>
      </c>
      <c r="E107" s="14" t="s">
        <v>14</v>
      </c>
      <c r="M107" s="132">
        <v>0.012</v>
      </c>
      <c r="N107" s="146">
        <v>0</v>
      </c>
      <c r="O107" s="234">
        <v>0</v>
      </c>
      <c r="P107" s="147">
        <v>0</v>
      </c>
      <c r="Q107" s="148">
        <v>0</v>
      </c>
      <c r="R107" s="149">
        <v>0</v>
      </c>
      <c r="S107" s="235">
        <v>9000</v>
      </c>
      <c r="T107" s="128">
        <f t="shared" si="7"/>
        <v>9000</v>
      </c>
      <c r="U107" s="239">
        <f t="shared" si="8"/>
        <v>108</v>
      </c>
      <c r="V107" s="215">
        <f t="shared" si="4"/>
        <v>324</v>
      </c>
    </row>
    <row r="108" spans="1:22" ht="54.75" customHeight="1">
      <c r="A108" s="15">
        <v>59</v>
      </c>
      <c r="B108" s="26" t="s">
        <v>97</v>
      </c>
      <c r="C108" s="16" t="s">
        <v>23</v>
      </c>
      <c r="D108" s="12" t="s">
        <v>76</v>
      </c>
      <c r="E108" s="14" t="s">
        <v>14</v>
      </c>
      <c r="M108" s="132">
        <v>0.079</v>
      </c>
      <c r="N108" s="146">
        <v>0</v>
      </c>
      <c r="O108" s="234">
        <v>0</v>
      </c>
      <c r="P108" s="147">
        <v>0</v>
      </c>
      <c r="Q108" s="148">
        <v>0</v>
      </c>
      <c r="R108" s="149">
        <v>0</v>
      </c>
      <c r="S108" s="235">
        <v>90000</v>
      </c>
      <c r="T108" s="128">
        <f t="shared" si="7"/>
        <v>90000</v>
      </c>
      <c r="U108" s="239">
        <f t="shared" si="8"/>
        <v>7110</v>
      </c>
      <c r="V108" s="215">
        <f t="shared" si="4"/>
        <v>21330</v>
      </c>
    </row>
    <row r="109" spans="1:22" ht="54.75" customHeight="1">
      <c r="A109" s="15">
        <v>60</v>
      </c>
      <c r="B109" s="26" t="s">
        <v>98</v>
      </c>
      <c r="C109" s="16" t="s">
        <v>23</v>
      </c>
      <c r="D109" s="12" t="s">
        <v>76</v>
      </c>
      <c r="E109" s="14" t="s">
        <v>14</v>
      </c>
      <c r="M109" s="132">
        <v>0.012</v>
      </c>
      <c r="N109" s="146">
        <v>0</v>
      </c>
      <c r="O109" s="234">
        <v>0</v>
      </c>
      <c r="P109" s="147">
        <v>0</v>
      </c>
      <c r="Q109" s="148">
        <v>0</v>
      </c>
      <c r="R109" s="149">
        <v>0</v>
      </c>
      <c r="S109" s="235">
        <v>60000</v>
      </c>
      <c r="T109" s="128">
        <f t="shared" si="7"/>
        <v>60000</v>
      </c>
      <c r="U109" s="239">
        <f t="shared" si="8"/>
        <v>720</v>
      </c>
      <c r="V109" s="215">
        <f t="shared" si="4"/>
        <v>2160</v>
      </c>
    </row>
    <row r="110" spans="1:22" ht="54.75" customHeight="1">
      <c r="A110" s="15">
        <v>61</v>
      </c>
      <c r="B110" s="26" t="s">
        <v>99</v>
      </c>
      <c r="C110" s="16" t="s">
        <v>23</v>
      </c>
      <c r="D110" s="12" t="s">
        <v>62</v>
      </c>
      <c r="E110" s="14" t="s">
        <v>14</v>
      </c>
      <c r="M110" s="132">
        <v>0.11</v>
      </c>
      <c r="N110" s="146">
        <v>0</v>
      </c>
      <c r="O110" s="234">
        <v>0</v>
      </c>
      <c r="P110" s="147">
        <v>0</v>
      </c>
      <c r="Q110" s="148">
        <v>0</v>
      </c>
      <c r="R110" s="149">
        <v>0</v>
      </c>
      <c r="S110" s="235">
        <v>1200</v>
      </c>
      <c r="T110" s="128">
        <f t="shared" si="7"/>
        <v>1200</v>
      </c>
      <c r="U110" s="239">
        <f t="shared" si="8"/>
        <v>132</v>
      </c>
      <c r="V110" s="215">
        <f t="shared" si="4"/>
        <v>396</v>
      </c>
    </row>
    <row r="111" spans="1:22" ht="54.75" customHeight="1">
      <c r="A111" s="15">
        <v>62</v>
      </c>
      <c r="B111" s="26" t="s">
        <v>100</v>
      </c>
      <c r="C111" s="16" t="s">
        <v>16</v>
      </c>
      <c r="D111" s="12" t="s">
        <v>137</v>
      </c>
      <c r="E111" s="14" t="s">
        <v>14</v>
      </c>
      <c r="M111" s="132">
        <v>0.011</v>
      </c>
      <c r="N111" s="151">
        <v>30000</v>
      </c>
      <c r="O111" s="234">
        <v>0</v>
      </c>
      <c r="P111" s="147">
        <v>0</v>
      </c>
      <c r="Q111" s="148">
        <v>0</v>
      </c>
      <c r="R111" s="149">
        <v>0</v>
      </c>
      <c r="S111" s="235">
        <v>30000</v>
      </c>
      <c r="T111" s="128">
        <f t="shared" si="7"/>
        <v>60000</v>
      </c>
      <c r="U111" s="239">
        <f t="shared" si="8"/>
        <v>660</v>
      </c>
      <c r="V111" s="215">
        <f t="shared" si="4"/>
        <v>1980</v>
      </c>
    </row>
    <row r="112" spans="1:22" ht="54.75" customHeight="1">
      <c r="A112" s="15">
        <v>63</v>
      </c>
      <c r="B112" s="26" t="s">
        <v>101</v>
      </c>
      <c r="C112" s="16" t="s">
        <v>23</v>
      </c>
      <c r="D112" s="12" t="s">
        <v>93</v>
      </c>
      <c r="E112" s="14" t="s">
        <v>14</v>
      </c>
      <c r="M112" s="152">
        <v>0.18</v>
      </c>
      <c r="N112" s="151">
        <v>250</v>
      </c>
      <c r="O112" s="234">
        <v>0</v>
      </c>
      <c r="P112" s="147">
        <v>0</v>
      </c>
      <c r="Q112" s="148">
        <v>0</v>
      </c>
      <c r="R112" s="149">
        <v>0</v>
      </c>
      <c r="S112" s="235">
        <v>750</v>
      </c>
      <c r="T112" s="128">
        <f t="shared" si="7"/>
        <v>1000</v>
      </c>
      <c r="U112" s="239">
        <f t="shared" si="8"/>
        <v>180</v>
      </c>
      <c r="V112" s="215">
        <f t="shared" si="4"/>
        <v>540</v>
      </c>
    </row>
    <row r="113" spans="1:22" ht="54.75" customHeight="1">
      <c r="A113" s="15">
        <v>64</v>
      </c>
      <c r="B113" s="26" t="s">
        <v>220</v>
      </c>
      <c r="C113" s="16" t="s">
        <v>23</v>
      </c>
      <c r="D113" s="12" t="s">
        <v>76</v>
      </c>
      <c r="E113" s="14" t="s">
        <v>14</v>
      </c>
      <c r="M113" s="132">
        <v>0.125</v>
      </c>
      <c r="N113" s="146">
        <v>0</v>
      </c>
      <c r="O113" s="234">
        <v>0</v>
      </c>
      <c r="P113" s="147">
        <v>0</v>
      </c>
      <c r="Q113" s="148">
        <v>0</v>
      </c>
      <c r="R113" s="149">
        <v>0</v>
      </c>
      <c r="S113" s="235">
        <v>12000</v>
      </c>
      <c r="T113" s="128">
        <f t="shared" si="7"/>
        <v>12000</v>
      </c>
      <c r="U113" s="239">
        <f t="shared" si="8"/>
        <v>1500</v>
      </c>
      <c r="V113" s="215">
        <f t="shared" si="4"/>
        <v>4500</v>
      </c>
    </row>
    <row r="114" spans="1:22" ht="54.75" customHeight="1">
      <c r="A114" s="15">
        <v>65</v>
      </c>
      <c r="B114" s="26" t="s">
        <v>102</v>
      </c>
      <c r="C114" s="16" t="s">
        <v>23</v>
      </c>
      <c r="D114" s="12" t="s">
        <v>76</v>
      </c>
      <c r="E114" s="14" t="s">
        <v>14</v>
      </c>
      <c r="M114" s="132">
        <v>0.11</v>
      </c>
      <c r="N114" s="151">
        <v>300</v>
      </c>
      <c r="O114" s="234">
        <v>1000</v>
      </c>
      <c r="P114" s="147">
        <v>0</v>
      </c>
      <c r="Q114" s="148">
        <v>0</v>
      </c>
      <c r="R114" s="149">
        <v>0</v>
      </c>
      <c r="S114" s="235">
        <v>1000</v>
      </c>
      <c r="T114" s="128">
        <f t="shared" si="7"/>
        <v>2300</v>
      </c>
      <c r="U114" s="239">
        <f t="shared" si="8"/>
        <v>253</v>
      </c>
      <c r="V114" s="215">
        <f t="shared" si="4"/>
        <v>759</v>
      </c>
    </row>
    <row r="115" spans="1:22" ht="54.75" customHeight="1">
      <c r="A115" s="15">
        <v>66</v>
      </c>
      <c r="B115" s="26" t="s">
        <v>103</v>
      </c>
      <c r="C115" s="16" t="s">
        <v>23</v>
      </c>
      <c r="D115" s="12" t="s">
        <v>76</v>
      </c>
      <c r="E115" s="14" t="s">
        <v>14</v>
      </c>
      <c r="M115" s="132">
        <v>0.089</v>
      </c>
      <c r="N115" s="146">
        <v>0</v>
      </c>
      <c r="O115" s="234">
        <v>1000</v>
      </c>
      <c r="P115" s="147">
        <v>0</v>
      </c>
      <c r="Q115" s="148">
        <v>0</v>
      </c>
      <c r="R115" s="149">
        <v>0</v>
      </c>
      <c r="S115" s="235">
        <v>6000</v>
      </c>
      <c r="T115" s="128">
        <f t="shared" si="7"/>
        <v>7000</v>
      </c>
      <c r="U115" s="239">
        <f t="shared" si="8"/>
        <v>623</v>
      </c>
      <c r="V115" s="215">
        <f t="shared" si="4"/>
        <v>1869</v>
      </c>
    </row>
    <row r="116" spans="1:22" ht="54.75" customHeight="1">
      <c r="A116" s="15">
        <v>67</v>
      </c>
      <c r="B116" s="26" t="s">
        <v>104</v>
      </c>
      <c r="C116" s="16" t="s">
        <v>23</v>
      </c>
      <c r="D116" s="12" t="s">
        <v>76</v>
      </c>
      <c r="E116" s="14" t="s">
        <v>14</v>
      </c>
      <c r="M116" s="132">
        <v>0.011</v>
      </c>
      <c r="N116" s="151">
        <v>15000</v>
      </c>
      <c r="O116" s="234">
        <v>150000</v>
      </c>
      <c r="P116" s="147">
        <v>0</v>
      </c>
      <c r="Q116" s="148">
        <v>0</v>
      </c>
      <c r="R116" s="149">
        <v>0</v>
      </c>
      <c r="S116" s="235">
        <v>60000</v>
      </c>
      <c r="T116" s="128">
        <f t="shared" si="7"/>
        <v>225000</v>
      </c>
      <c r="U116" s="239">
        <f t="shared" si="8"/>
        <v>2475</v>
      </c>
      <c r="V116" s="215">
        <f t="shared" si="4"/>
        <v>7425</v>
      </c>
    </row>
    <row r="117" spans="1:22" ht="54.75" customHeight="1">
      <c r="A117" s="38">
        <v>68</v>
      </c>
      <c r="B117" s="26" t="s">
        <v>105</v>
      </c>
      <c r="C117" s="25" t="s">
        <v>23</v>
      </c>
      <c r="D117" s="24" t="s">
        <v>76</v>
      </c>
      <c r="E117" s="40" t="s">
        <v>14</v>
      </c>
      <c r="M117" s="114">
        <v>0.014</v>
      </c>
      <c r="N117" s="202">
        <v>0</v>
      </c>
      <c r="O117" s="234">
        <v>0</v>
      </c>
      <c r="P117" s="203">
        <v>0</v>
      </c>
      <c r="Q117" s="204">
        <v>0</v>
      </c>
      <c r="R117" s="187">
        <v>0</v>
      </c>
      <c r="S117" s="235">
        <v>9000</v>
      </c>
      <c r="T117" s="128">
        <f t="shared" si="7"/>
        <v>9000</v>
      </c>
      <c r="U117" s="239">
        <f t="shared" si="8"/>
        <v>126</v>
      </c>
      <c r="V117" s="215">
        <f t="shared" si="4"/>
        <v>378</v>
      </c>
    </row>
    <row r="118" spans="1:22" ht="54.75" customHeight="1">
      <c r="A118" s="247">
        <v>69</v>
      </c>
      <c r="B118" s="79" t="s">
        <v>134</v>
      </c>
      <c r="C118" s="83"/>
      <c r="D118" s="84"/>
      <c r="E118" s="82"/>
      <c r="M118" s="205"/>
      <c r="N118" s="189"/>
      <c r="O118" s="191"/>
      <c r="P118" s="191"/>
      <c r="Q118" s="191"/>
      <c r="R118" s="191"/>
      <c r="S118" s="192"/>
      <c r="T118" s="193"/>
      <c r="U118" s="194"/>
      <c r="V118" s="242"/>
    </row>
    <row r="119" spans="1:22" ht="54.75" customHeight="1">
      <c r="A119" s="248"/>
      <c r="B119" s="78" t="s">
        <v>196</v>
      </c>
      <c r="C119" s="23" t="s">
        <v>23</v>
      </c>
      <c r="D119" s="31" t="s">
        <v>76</v>
      </c>
      <c r="E119" s="41" t="s">
        <v>14</v>
      </c>
      <c r="M119" s="164">
        <v>0.012</v>
      </c>
      <c r="N119" s="206">
        <v>0</v>
      </c>
      <c r="O119" s="234">
        <v>0</v>
      </c>
      <c r="P119" s="207">
        <v>0</v>
      </c>
      <c r="Q119" s="208">
        <v>10000</v>
      </c>
      <c r="R119" s="178">
        <v>0</v>
      </c>
      <c r="S119" s="235">
        <v>6000</v>
      </c>
      <c r="T119" s="128">
        <f>N119+O119+P119+Q119+R119+S119</f>
        <v>16000</v>
      </c>
      <c r="U119" s="239">
        <f>SUM(T119*M119)</f>
        <v>192</v>
      </c>
      <c r="V119" s="215">
        <f t="shared" si="4"/>
        <v>576</v>
      </c>
    </row>
    <row r="120" spans="1:22" ht="54.75" customHeight="1">
      <c r="A120" s="249"/>
      <c r="B120" s="78" t="s">
        <v>197</v>
      </c>
      <c r="C120" s="16" t="s">
        <v>23</v>
      </c>
      <c r="D120" s="12" t="s">
        <v>132</v>
      </c>
      <c r="E120" s="14" t="s">
        <v>14</v>
      </c>
      <c r="M120" s="132">
        <v>0.0072</v>
      </c>
      <c r="N120" s="146">
        <v>0</v>
      </c>
      <c r="O120" s="234">
        <v>3000</v>
      </c>
      <c r="P120" s="147">
        <v>0</v>
      </c>
      <c r="Q120" s="148">
        <v>0</v>
      </c>
      <c r="R120" s="149">
        <v>0</v>
      </c>
      <c r="S120" s="235">
        <v>0</v>
      </c>
      <c r="T120" s="128">
        <f>N120+O120+P120+Q120+R120+S120</f>
        <v>3000</v>
      </c>
      <c r="U120" s="239">
        <f>SUM(T120*M120)</f>
        <v>21.599999999999998</v>
      </c>
      <c r="V120" s="215">
        <f t="shared" si="4"/>
        <v>64.8</v>
      </c>
    </row>
    <row r="121" spans="1:22" ht="54.75" customHeight="1">
      <c r="A121" s="247">
        <v>70</v>
      </c>
      <c r="B121" s="79" t="s">
        <v>133</v>
      </c>
      <c r="C121" s="80"/>
      <c r="D121" s="81"/>
      <c r="E121" s="82"/>
      <c r="M121" s="205"/>
      <c r="N121" s="189"/>
      <c r="O121" s="191"/>
      <c r="P121" s="191"/>
      <c r="Q121" s="191"/>
      <c r="R121" s="191"/>
      <c r="S121" s="192"/>
      <c r="T121" s="193"/>
      <c r="U121" s="194"/>
      <c r="V121" s="242"/>
    </row>
    <row r="122" spans="1:22" ht="54.75" customHeight="1">
      <c r="A122" s="248"/>
      <c r="B122" s="78" t="s">
        <v>198</v>
      </c>
      <c r="C122" s="23" t="s">
        <v>23</v>
      </c>
      <c r="D122" s="31" t="s">
        <v>76</v>
      </c>
      <c r="E122" s="41" t="s">
        <v>14</v>
      </c>
      <c r="M122" s="164">
        <v>0.016</v>
      </c>
      <c r="N122" s="206">
        <v>0</v>
      </c>
      <c r="O122" s="234">
        <v>0</v>
      </c>
      <c r="P122" s="207">
        <v>0</v>
      </c>
      <c r="Q122" s="208">
        <v>0</v>
      </c>
      <c r="R122" s="178">
        <v>0</v>
      </c>
      <c r="S122" s="235">
        <v>3000</v>
      </c>
      <c r="T122" s="128">
        <f>N122+O122+P122+Q122+R122+S122</f>
        <v>3000</v>
      </c>
      <c r="U122" s="239">
        <f>SUM(T122*M122)</f>
        <v>48</v>
      </c>
      <c r="V122" s="215">
        <f t="shared" si="4"/>
        <v>144</v>
      </c>
    </row>
    <row r="123" spans="1:22" ht="54.75" customHeight="1">
      <c r="A123" s="249"/>
      <c r="B123" s="78" t="s">
        <v>199</v>
      </c>
      <c r="C123" s="25" t="s">
        <v>16</v>
      </c>
      <c r="D123" s="97" t="s">
        <v>91</v>
      </c>
      <c r="E123" s="40" t="s">
        <v>14</v>
      </c>
      <c r="M123" s="114">
        <v>0.04613</v>
      </c>
      <c r="N123" s="202">
        <v>0</v>
      </c>
      <c r="O123" s="234">
        <v>10000</v>
      </c>
      <c r="P123" s="203">
        <v>0</v>
      </c>
      <c r="Q123" s="204">
        <v>0</v>
      </c>
      <c r="R123" s="187">
        <v>0</v>
      </c>
      <c r="S123" s="235">
        <v>0</v>
      </c>
      <c r="T123" s="128">
        <f>N123+O123+P123+Q123+R123+S123</f>
        <v>10000</v>
      </c>
      <c r="U123" s="239">
        <f>SUM(T123*M123)</f>
        <v>461.29999999999995</v>
      </c>
      <c r="V123" s="215">
        <f t="shared" si="4"/>
        <v>1383.8999999999999</v>
      </c>
    </row>
    <row r="124" spans="1:22" ht="54.75" customHeight="1">
      <c r="A124" s="247">
        <v>71</v>
      </c>
      <c r="B124" s="79" t="s">
        <v>151</v>
      </c>
      <c r="C124" s="83"/>
      <c r="D124" s="81"/>
      <c r="E124" s="82"/>
      <c r="M124" s="205"/>
      <c r="N124" s="189"/>
      <c r="O124" s="191"/>
      <c r="P124" s="191"/>
      <c r="Q124" s="191"/>
      <c r="R124" s="191"/>
      <c r="S124" s="209"/>
      <c r="T124" s="193"/>
      <c r="U124" s="194"/>
      <c r="V124" s="241"/>
    </row>
    <row r="125" spans="1:22" ht="54.75" customHeight="1">
      <c r="A125" s="266"/>
      <c r="B125" s="37" t="s">
        <v>200</v>
      </c>
      <c r="C125" s="98" t="s">
        <v>23</v>
      </c>
      <c r="D125" s="22" t="s">
        <v>68</v>
      </c>
      <c r="E125" s="41" t="s">
        <v>14</v>
      </c>
      <c r="M125" s="164">
        <v>0.026</v>
      </c>
      <c r="N125" s="206">
        <v>0</v>
      </c>
      <c r="O125" s="234">
        <v>5000</v>
      </c>
      <c r="P125" s="207">
        <v>0</v>
      </c>
      <c r="Q125" s="208">
        <v>0</v>
      </c>
      <c r="R125" s="178">
        <v>0</v>
      </c>
      <c r="S125" s="235">
        <v>12000</v>
      </c>
      <c r="T125" s="128">
        <f>N125+O125+P125+Q125+R125+S125</f>
        <v>17000</v>
      </c>
      <c r="U125" s="239">
        <f>SUM(T125*M125)</f>
        <v>442</v>
      </c>
      <c r="V125" s="215">
        <f t="shared" si="4"/>
        <v>1326</v>
      </c>
    </row>
    <row r="126" spans="1:22" ht="54.75" customHeight="1">
      <c r="A126" s="266"/>
      <c r="B126" s="37" t="s">
        <v>201</v>
      </c>
      <c r="C126" s="25" t="s">
        <v>23</v>
      </c>
      <c r="D126" s="12" t="s">
        <v>76</v>
      </c>
      <c r="E126" s="14" t="s">
        <v>14</v>
      </c>
      <c r="M126" s="114">
        <v>0.0495</v>
      </c>
      <c r="N126" s="202">
        <v>0</v>
      </c>
      <c r="O126" s="234">
        <v>2000</v>
      </c>
      <c r="P126" s="147">
        <v>0</v>
      </c>
      <c r="Q126" s="148">
        <v>0</v>
      </c>
      <c r="R126" s="149">
        <v>0</v>
      </c>
      <c r="S126" s="235">
        <v>0</v>
      </c>
      <c r="T126" s="128">
        <f>N126+O126+P126+Q126+R126+S126</f>
        <v>2000</v>
      </c>
      <c r="U126" s="239">
        <f>SUM(T126*M126)</f>
        <v>99</v>
      </c>
      <c r="V126" s="215">
        <f t="shared" si="4"/>
        <v>297</v>
      </c>
    </row>
    <row r="127" spans="1:22" ht="54.75" customHeight="1">
      <c r="A127" s="267"/>
      <c r="B127" s="88" t="s">
        <v>202</v>
      </c>
      <c r="C127" s="63" t="s">
        <v>23</v>
      </c>
      <c r="D127" s="20" t="s">
        <v>68</v>
      </c>
      <c r="E127" s="14" t="s">
        <v>14</v>
      </c>
      <c r="M127" s="210">
        <v>0.014</v>
      </c>
      <c r="N127" s="211">
        <v>0</v>
      </c>
      <c r="O127" s="234">
        <v>0</v>
      </c>
      <c r="P127" s="147">
        <v>0</v>
      </c>
      <c r="Q127" s="148">
        <v>0</v>
      </c>
      <c r="R127" s="149">
        <v>0</v>
      </c>
      <c r="S127" s="235">
        <v>12000</v>
      </c>
      <c r="T127" s="128">
        <f>N127+O127+P127+Q127+R127+S127</f>
        <v>12000</v>
      </c>
      <c r="U127" s="239">
        <f>SUM(T127*M127)</f>
        <v>168</v>
      </c>
      <c r="V127" s="215">
        <f t="shared" si="4"/>
        <v>504</v>
      </c>
    </row>
    <row r="128" spans="1:22" s="11" customFormat="1" ht="54.75" customHeight="1">
      <c r="A128" s="247">
        <v>72</v>
      </c>
      <c r="B128" s="37" t="s">
        <v>128</v>
      </c>
      <c r="F128" s="17" t="e">
        <f>#REF!+(#REF!*#REF!)</f>
        <v>#REF!</v>
      </c>
      <c r="G128" s="17" t="e">
        <f>#REF!+(#REF!*#REF!)</f>
        <v>#REF!</v>
      </c>
      <c r="H128" s="18" t="e">
        <f>#REF!+(#REF!*#REF!)</f>
        <v>#REF!</v>
      </c>
      <c r="I128" s="17" t="e">
        <f>#REF!+(#REF!*#REF!)</f>
        <v>#REF!</v>
      </c>
      <c r="J128" s="17" t="e">
        <f>#REF!+(#REF!*#REF!)</f>
        <v>#REF!</v>
      </c>
      <c r="K128" s="19" t="e">
        <f>#REF!+(#REF!*#REF!)</f>
        <v>#REF!</v>
      </c>
      <c r="L128" s="19" t="e">
        <f>SUM(F128:K128)</f>
        <v>#REF!</v>
      </c>
      <c r="V128" s="242"/>
    </row>
    <row r="129" spans="1:22" s="11" customFormat="1" ht="54.75" customHeight="1">
      <c r="A129" s="248"/>
      <c r="B129" s="37" t="s">
        <v>203</v>
      </c>
      <c r="C129" s="16" t="s">
        <v>23</v>
      </c>
      <c r="D129" s="12" t="s">
        <v>41</v>
      </c>
      <c r="E129" s="14" t="s">
        <v>14</v>
      </c>
      <c r="F129" s="17"/>
      <c r="G129" s="17"/>
      <c r="H129" s="18"/>
      <c r="I129" s="17"/>
      <c r="J129" s="17"/>
      <c r="K129" s="19"/>
      <c r="L129" s="19"/>
      <c r="M129" s="142">
        <v>0.017</v>
      </c>
      <c r="N129" s="133">
        <v>4000</v>
      </c>
      <c r="O129" s="234">
        <v>500</v>
      </c>
      <c r="P129" s="212">
        <v>0</v>
      </c>
      <c r="Q129" s="213">
        <v>0</v>
      </c>
      <c r="R129" s="214">
        <f>750*50</f>
        <v>37500</v>
      </c>
      <c r="S129" s="235">
        <v>1500</v>
      </c>
      <c r="T129" s="128">
        <f>N129+O129+P129+Q129+R129+S129</f>
        <v>43500</v>
      </c>
      <c r="U129" s="240">
        <f>SUM(T129*M129)</f>
        <v>739.5</v>
      </c>
      <c r="V129" s="215">
        <f t="shared" si="4"/>
        <v>2218.5</v>
      </c>
    </row>
    <row r="130" spans="1:22" s="11" customFormat="1" ht="54.75" customHeight="1">
      <c r="A130" s="249"/>
      <c r="B130" s="37" t="s">
        <v>204</v>
      </c>
      <c r="C130" s="16" t="s">
        <v>90</v>
      </c>
      <c r="D130" s="12" t="s">
        <v>91</v>
      </c>
      <c r="E130" s="14" t="s">
        <v>14</v>
      </c>
      <c r="F130" s="17"/>
      <c r="G130" s="17"/>
      <c r="H130" s="18"/>
      <c r="I130" s="17"/>
      <c r="J130" s="17"/>
      <c r="K130" s="19"/>
      <c r="L130" s="19"/>
      <c r="M130" s="216">
        <v>12</v>
      </c>
      <c r="N130" s="146">
        <v>0</v>
      </c>
      <c r="O130" s="234">
        <v>0</v>
      </c>
      <c r="P130" s="147">
        <v>0</v>
      </c>
      <c r="Q130" s="148">
        <v>0</v>
      </c>
      <c r="R130" s="149">
        <v>0</v>
      </c>
      <c r="S130" s="235">
        <v>90</v>
      </c>
      <c r="T130" s="128">
        <f>N130+O130+P130+Q130+R130+S130</f>
        <v>90</v>
      </c>
      <c r="U130" s="239">
        <f>SUM(T130*M130)</f>
        <v>1080</v>
      </c>
      <c r="V130" s="215">
        <f t="shared" si="4"/>
        <v>3240</v>
      </c>
    </row>
    <row r="131" spans="1:22" s="11" customFormat="1" ht="54.75" customHeight="1">
      <c r="A131" s="35">
        <v>73</v>
      </c>
      <c r="B131" s="12" t="s">
        <v>42</v>
      </c>
      <c r="C131" s="16" t="s">
        <v>23</v>
      </c>
      <c r="D131" s="12" t="s">
        <v>43</v>
      </c>
      <c r="E131" s="14" t="s">
        <v>14</v>
      </c>
      <c r="F131" s="17" t="e">
        <f>#REF!+(#REF!*#REF!)</f>
        <v>#REF!</v>
      </c>
      <c r="G131" s="17" t="e">
        <f>#REF!+(#REF!*#REF!)</f>
        <v>#REF!</v>
      </c>
      <c r="H131" s="18" t="e">
        <f>#REF!+(#REF!*#REF!)</f>
        <v>#REF!</v>
      </c>
      <c r="I131" s="17" t="e">
        <f>#REF!+(#REF!*#REF!)</f>
        <v>#REF!</v>
      </c>
      <c r="J131" s="17" t="e">
        <f>#REF!+(#REF!*#REF!)</f>
        <v>#REF!</v>
      </c>
      <c r="K131" s="19" t="e">
        <f>#REF!+(#REF!*#REF!)</f>
        <v>#REF!</v>
      </c>
      <c r="L131" s="19" t="e">
        <f>SUM(F131:K131)</f>
        <v>#REF!</v>
      </c>
      <c r="M131" s="142">
        <v>0.0039</v>
      </c>
      <c r="N131" s="166">
        <v>24000</v>
      </c>
      <c r="O131" s="234">
        <v>1000</v>
      </c>
      <c r="P131" s="167">
        <v>0</v>
      </c>
      <c r="Q131" s="165">
        <v>0</v>
      </c>
      <c r="R131" s="217">
        <f>40*200</f>
        <v>8000</v>
      </c>
      <c r="S131" s="235">
        <v>10000</v>
      </c>
      <c r="T131" s="128">
        <f>N131+O131+P131+Q131+R131+S131</f>
        <v>43000</v>
      </c>
      <c r="U131" s="239">
        <f>SUM(T131*M131)</f>
        <v>167.7</v>
      </c>
      <c r="V131" s="215">
        <f t="shared" si="4"/>
        <v>503.09999999999997</v>
      </c>
    </row>
    <row r="132" spans="1:22" ht="54.75" customHeight="1">
      <c r="A132" s="38">
        <v>74</v>
      </c>
      <c r="B132" s="12" t="s">
        <v>89</v>
      </c>
      <c r="C132" s="16" t="s">
        <v>16</v>
      </c>
      <c r="D132" s="12" t="s">
        <v>146</v>
      </c>
      <c r="E132" s="14" t="s">
        <v>14</v>
      </c>
      <c r="M132" s="132">
        <v>0.0628</v>
      </c>
      <c r="N132" s="146">
        <v>5000</v>
      </c>
      <c r="O132" s="234">
        <v>70000</v>
      </c>
      <c r="P132" s="167">
        <v>0</v>
      </c>
      <c r="Q132" s="165">
        <v>0</v>
      </c>
      <c r="R132" s="149">
        <v>0</v>
      </c>
      <c r="S132" s="235">
        <v>5000</v>
      </c>
      <c r="T132" s="128">
        <f>N132+O132+P132+Q132+R132+S132</f>
        <v>80000</v>
      </c>
      <c r="U132" s="239">
        <f>SUM(T132*M132)</f>
        <v>5024</v>
      </c>
      <c r="V132" s="215">
        <f t="shared" si="4"/>
        <v>15072</v>
      </c>
    </row>
    <row r="133" spans="1:22" ht="54.75" customHeight="1">
      <c r="A133" s="247">
        <v>75</v>
      </c>
      <c r="B133" s="39" t="s">
        <v>127</v>
      </c>
      <c r="C133" s="43"/>
      <c r="D133" s="44"/>
      <c r="E133" s="45"/>
      <c r="M133" s="139"/>
      <c r="N133" s="218"/>
      <c r="O133" s="219"/>
      <c r="P133" s="219"/>
      <c r="Q133" s="219"/>
      <c r="R133" s="219"/>
      <c r="S133" s="219"/>
      <c r="T133" s="220"/>
      <c r="U133" s="221"/>
      <c r="V133" s="242"/>
    </row>
    <row r="134" spans="1:22" ht="54.75" customHeight="1">
      <c r="A134" s="248"/>
      <c r="B134" s="89" t="s">
        <v>205</v>
      </c>
      <c r="C134" s="23" t="s">
        <v>83</v>
      </c>
      <c r="D134" s="31" t="s">
        <v>45</v>
      </c>
      <c r="E134" s="41" t="s">
        <v>14</v>
      </c>
      <c r="M134" s="172">
        <v>0.17</v>
      </c>
      <c r="N134" s="222">
        <v>300</v>
      </c>
      <c r="O134" s="234">
        <v>100</v>
      </c>
      <c r="P134" s="108">
        <v>0</v>
      </c>
      <c r="Q134" s="165">
        <v>0</v>
      </c>
      <c r="R134" s="178">
        <v>0</v>
      </c>
      <c r="S134" s="235">
        <v>300</v>
      </c>
      <c r="T134" s="128">
        <f>N134+O134+P134+Q134+R134+S134</f>
        <v>700</v>
      </c>
      <c r="U134" s="239">
        <f>SUM(T134*M134)</f>
        <v>119.00000000000001</v>
      </c>
      <c r="V134" s="215">
        <f aca="true" t="shared" si="9" ref="V134:V143">SUM(U134*3)</f>
        <v>357.00000000000006</v>
      </c>
    </row>
    <row r="135" spans="1:22" ht="54.75" customHeight="1">
      <c r="A135" s="248"/>
      <c r="B135" s="78" t="s">
        <v>206</v>
      </c>
      <c r="C135" s="16" t="s">
        <v>23</v>
      </c>
      <c r="D135" s="12" t="s">
        <v>62</v>
      </c>
      <c r="E135" s="14" t="s">
        <v>14</v>
      </c>
      <c r="M135" s="132">
        <v>0.19</v>
      </c>
      <c r="N135" s="146">
        <v>0</v>
      </c>
      <c r="O135" s="234">
        <v>0</v>
      </c>
      <c r="P135" s="147">
        <v>0</v>
      </c>
      <c r="Q135" s="148">
        <v>0</v>
      </c>
      <c r="R135" s="149">
        <v>0</v>
      </c>
      <c r="S135" s="235">
        <v>1200</v>
      </c>
      <c r="T135" s="128">
        <f>N135+O135+P135+Q135+R135+S135</f>
        <v>1200</v>
      </c>
      <c r="U135" s="239">
        <f>SUM(T135*M135)</f>
        <v>228</v>
      </c>
      <c r="V135" s="215">
        <f t="shared" si="9"/>
        <v>684</v>
      </c>
    </row>
    <row r="136" spans="1:22" ht="54.75" customHeight="1">
      <c r="A136" s="248"/>
      <c r="B136" s="78" t="s">
        <v>207</v>
      </c>
      <c r="C136" s="16" t="s">
        <v>23</v>
      </c>
      <c r="D136" s="12" t="s">
        <v>62</v>
      </c>
      <c r="E136" s="14" t="s">
        <v>14</v>
      </c>
      <c r="M136" s="132">
        <v>0.16</v>
      </c>
      <c r="N136" s="151">
        <v>100</v>
      </c>
      <c r="O136" s="234">
        <v>0</v>
      </c>
      <c r="P136" s="147">
        <v>0</v>
      </c>
      <c r="Q136" s="148">
        <v>0</v>
      </c>
      <c r="R136" s="149">
        <v>0</v>
      </c>
      <c r="S136" s="235">
        <v>1200</v>
      </c>
      <c r="T136" s="128">
        <f>N136+O136+P136+Q136+R136+S136</f>
        <v>1300</v>
      </c>
      <c r="U136" s="239">
        <f>SUM(T136*M136)</f>
        <v>208</v>
      </c>
      <c r="V136" s="215">
        <f t="shared" si="9"/>
        <v>624</v>
      </c>
    </row>
    <row r="137" spans="1:22" ht="54.75" customHeight="1">
      <c r="A137" s="249"/>
      <c r="B137" s="37" t="s">
        <v>208</v>
      </c>
      <c r="C137" s="16" t="s">
        <v>16</v>
      </c>
      <c r="D137" s="12" t="s">
        <v>45</v>
      </c>
      <c r="E137" s="14" t="s">
        <v>14</v>
      </c>
      <c r="M137" s="132">
        <v>0.375</v>
      </c>
      <c r="N137" s="151">
        <v>50</v>
      </c>
      <c r="O137" s="234">
        <v>0</v>
      </c>
      <c r="P137" s="108">
        <v>0</v>
      </c>
      <c r="Q137" s="165">
        <v>0</v>
      </c>
      <c r="R137" s="149">
        <v>0</v>
      </c>
      <c r="S137" s="235">
        <v>50</v>
      </c>
      <c r="T137" s="128">
        <f>N137+O137+P137+Q137+R137+S137</f>
        <v>100</v>
      </c>
      <c r="U137" s="239">
        <f>SUM(T137*M137)</f>
        <v>37.5</v>
      </c>
      <c r="V137" s="215">
        <f t="shared" si="9"/>
        <v>112.5</v>
      </c>
    </row>
    <row r="138" spans="1:22" ht="39" customHeight="1">
      <c r="A138" s="263">
        <v>76</v>
      </c>
      <c r="B138" s="39" t="s">
        <v>123</v>
      </c>
      <c r="C138" s="43"/>
      <c r="D138" s="44"/>
      <c r="E138" s="64"/>
      <c r="M138" s="139"/>
      <c r="N138" s="139"/>
      <c r="O138" s="197"/>
      <c r="P138" s="121"/>
      <c r="Q138" s="197"/>
      <c r="R138" s="174"/>
      <c r="S138" s="197"/>
      <c r="T138" s="119"/>
      <c r="U138" s="123"/>
      <c r="V138" s="242"/>
    </row>
    <row r="139" spans="1:22" ht="66.75" customHeight="1">
      <c r="A139" s="264"/>
      <c r="B139" s="37" t="s">
        <v>221</v>
      </c>
      <c r="C139" s="23" t="s">
        <v>78</v>
      </c>
      <c r="D139" s="31" t="s">
        <v>79</v>
      </c>
      <c r="E139" s="41" t="s">
        <v>14</v>
      </c>
      <c r="M139" s="164">
        <v>0.01</v>
      </c>
      <c r="N139" s="151">
        <v>7000</v>
      </c>
      <c r="O139" s="234">
        <v>0</v>
      </c>
      <c r="P139" s="108">
        <v>0</v>
      </c>
      <c r="Q139" s="165">
        <v>0</v>
      </c>
      <c r="R139" s="149">
        <v>0</v>
      </c>
      <c r="S139" s="235">
        <v>2000</v>
      </c>
      <c r="T139" s="128">
        <f>N139+O139+P139+Q139+R139+S139</f>
        <v>9000</v>
      </c>
      <c r="U139" s="239">
        <f>SUM(T139*M139)</f>
        <v>90</v>
      </c>
      <c r="V139" s="215">
        <f t="shared" si="9"/>
        <v>270</v>
      </c>
    </row>
    <row r="140" spans="1:22" ht="58.5" customHeight="1">
      <c r="A140" s="264"/>
      <c r="B140" s="37" t="s">
        <v>222</v>
      </c>
      <c r="C140" s="16" t="s">
        <v>78</v>
      </c>
      <c r="D140" s="12" t="s">
        <v>79</v>
      </c>
      <c r="E140" s="14" t="s">
        <v>14</v>
      </c>
      <c r="M140" s="132">
        <v>0.007180000000000001</v>
      </c>
      <c r="N140" s="151">
        <v>25000</v>
      </c>
      <c r="O140" s="234">
        <v>0</v>
      </c>
      <c r="P140" s="108">
        <v>0</v>
      </c>
      <c r="Q140" s="165">
        <v>0</v>
      </c>
      <c r="R140" s="149">
        <v>0</v>
      </c>
      <c r="S140" s="235">
        <v>15000</v>
      </c>
      <c r="T140" s="128">
        <f>N140+O140+P140+Q140+R140+S140</f>
        <v>40000</v>
      </c>
      <c r="U140" s="239">
        <f>SUM(T140*M140)</f>
        <v>287.20000000000005</v>
      </c>
      <c r="V140" s="215">
        <f t="shared" si="9"/>
        <v>861.6000000000001</v>
      </c>
    </row>
    <row r="141" spans="1:22" ht="54" customHeight="1">
      <c r="A141" s="264"/>
      <c r="B141" s="37" t="s">
        <v>223</v>
      </c>
      <c r="C141" s="16" t="s">
        <v>78</v>
      </c>
      <c r="D141" s="12" t="s">
        <v>79</v>
      </c>
      <c r="E141" s="14" t="s">
        <v>14</v>
      </c>
      <c r="M141" s="132">
        <v>0.01</v>
      </c>
      <c r="N141" s="151">
        <v>0</v>
      </c>
      <c r="O141" s="234">
        <v>5000</v>
      </c>
      <c r="P141" s="108">
        <v>0</v>
      </c>
      <c r="Q141" s="165">
        <v>0</v>
      </c>
      <c r="R141" s="149">
        <v>0</v>
      </c>
      <c r="S141" s="235">
        <v>2000</v>
      </c>
      <c r="T141" s="128">
        <f>N141+O141+P141+Q141+R141+S141</f>
        <v>7000</v>
      </c>
      <c r="U141" s="239">
        <f>SUM(T141*M141)</f>
        <v>70</v>
      </c>
      <c r="V141" s="215">
        <f t="shared" si="9"/>
        <v>210</v>
      </c>
    </row>
    <row r="142" spans="1:22" ht="54.75" customHeight="1">
      <c r="A142" s="264"/>
      <c r="B142" s="37" t="s">
        <v>224</v>
      </c>
      <c r="C142" s="16" t="s">
        <v>78</v>
      </c>
      <c r="D142" s="12" t="s">
        <v>79</v>
      </c>
      <c r="E142" s="14" t="s">
        <v>14</v>
      </c>
      <c r="M142" s="132">
        <v>0.007090000000000001</v>
      </c>
      <c r="N142" s="151">
        <v>20000</v>
      </c>
      <c r="O142" s="234">
        <v>0</v>
      </c>
      <c r="P142" s="108">
        <v>0</v>
      </c>
      <c r="Q142" s="165">
        <v>0</v>
      </c>
      <c r="R142" s="149">
        <v>0</v>
      </c>
      <c r="S142" s="235">
        <v>2000</v>
      </c>
      <c r="T142" s="128">
        <f>N142+O142+P142+Q142+R142+S142</f>
        <v>22000</v>
      </c>
      <c r="U142" s="239">
        <f>SUM(T142*M142)</f>
        <v>155.98000000000002</v>
      </c>
      <c r="V142" s="215">
        <f t="shared" si="9"/>
        <v>467.94000000000005</v>
      </c>
    </row>
    <row r="143" spans="1:22" ht="64.5" customHeight="1">
      <c r="A143" s="265"/>
      <c r="B143" s="37" t="s">
        <v>225</v>
      </c>
      <c r="C143" s="16" t="s">
        <v>78</v>
      </c>
      <c r="D143" s="12" t="s">
        <v>79</v>
      </c>
      <c r="E143" s="14" t="s">
        <v>14</v>
      </c>
      <c r="M143" s="132">
        <v>0.006980000000000001</v>
      </c>
      <c r="N143" s="151">
        <v>80000</v>
      </c>
      <c r="O143" s="234">
        <v>0</v>
      </c>
      <c r="P143" s="108">
        <v>0</v>
      </c>
      <c r="Q143" s="165">
        <v>0</v>
      </c>
      <c r="R143" s="149">
        <v>0</v>
      </c>
      <c r="S143" s="235">
        <v>100000</v>
      </c>
      <c r="T143" s="128">
        <f>N143+O143+P143+Q143+R143+S143</f>
        <v>180000</v>
      </c>
      <c r="U143" s="239">
        <f>SUM(T143*M143)</f>
        <v>1256.4</v>
      </c>
      <c r="V143" s="215">
        <f t="shared" si="9"/>
        <v>3769.2000000000003</v>
      </c>
    </row>
  </sheetData>
  <sheetProtection/>
  <mergeCells count="31">
    <mergeCell ref="A55:A57"/>
    <mergeCell ref="A138:A143"/>
    <mergeCell ref="A89:A91"/>
    <mergeCell ref="A118:A120"/>
    <mergeCell ref="A121:A123"/>
    <mergeCell ref="A95:A98"/>
    <mergeCell ref="A70:A72"/>
    <mergeCell ref="A133:A137"/>
    <mergeCell ref="A124:A127"/>
    <mergeCell ref="A100:A102"/>
    <mergeCell ref="A76:A78"/>
    <mergeCell ref="A59:A61"/>
    <mergeCell ref="A66:A68"/>
    <mergeCell ref="B1:C1"/>
    <mergeCell ref="G1:J1"/>
    <mergeCell ref="A4:B4"/>
    <mergeCell ref="C2:E2"/>
    <mergeCell ref="A39:A41"/>
    <mergeCell ref="A42:A45"/>
    <mergeCell ref="A46:A48"/>
    <mergeCell ref="A49:A51"/>
    <mergeCell ref="A52:A54"/>
    <mergeCell ref="A128:A130"/>
    <mergeCell ref="A34:A38"/>
    <mergeCell ref="A62:A64"/>
    <mergeCell ref="A28:A30"/>
    <mergeCell ref="A9:A11"/>
    <mergeCell ref="A15:A17"/>
    <mergeCell ref="A19:A21"/>
    <mergeCell ref="A27:B27"/>
    <mergeCell ref="A31:A33"/>
  </mergeCells>
  <printOptions horizontalCentered="1"/>
  <pageMargins left="0.03937007874015748" right="0.03937007874015748" top="0.1968503937007874" bottom="0" header="0.31496062992125984" footer="0.31496062992125984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mingardi</dc:creator>
  <cp:keywords/>
  <dc:description/>
  <cp:lastModifiedBy>mingardi</cp:lastModifiedBy>
  <cp:lastPrinted>2020-01-15T13:35:37Z</cp:lastPrinted>
  <dcterms:created xsi:type="dcterms:W3CDTF">2019-12-02T10:59:18Z</dcterms:created>
  <dcterms:modified xsi:type="dcterms:W3CDTF">2020-03-09T11:02:57Z</dcterms:modified>
  <cp:category/>
  <cp:version/>
  <cp:contentType/>
  <cp:contentStatus/>
</cp:coreProperties>
</file>