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629"/>
  <workbookPr filterPrivacy="1" autoCompressPictures="0"/>
  <bookViews>
    <workbookView xWindow="0" yWindow="0" windowWidth="19200" windowHeight="6100" activeTab="5"/>
  </bookViews>
  <sheets>
    <sheet name="PACS" sheetId="1" r:id="rId1"/>
    <sheet name="RIS" sheetId="6" r:id="rId2"/>
    <sheet name="WS" sheetId="2" r:id="rId3"/>
    <sheet name="ROBOT CD-DVD" sheetId="5" r:id="rId4"/>
    <sheet name="Altro" sheetId="7" r:id="rId5"/>
    <sheet name="RIEPILOGO" sheetId="4" r:id="rId6"/>
  </sheet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5" l="1"/>
  <c r="H14" i="1"/>
  <c r="K14" i="1"/>
  <c r="C14" i="1"/>
  <c r="H10" i="1"/>
  <c r="K10" i="1"/>
  <c r="C10" i="1"/>
  <c r="H5" i="1"/>
  <c r="K5" i="1"/>
  <c r="H38" i="1"/>
  <c r="H39" i="1"/>
  <c r="H40" i="1"/>
  <c r="H41" i="1"/>
  <c r="H42" i="1"/>
  <c r="H43" i="1"/>
  <c r="H44" i="1"/>
  <c r="I38" i="1"/>
  <c r="I39" i="1"/>
  <c r="I40" i="1"/>
  <c r="I41" i="1"/>
  <c r="I42" i="1"/>
  <c r="I43" i="1"/>
  <c r="I44" i="1"/>
  <c r="J38" i="1"/>
  <c r="J39" i="1"/>
  <c r="J40" i="1"/>
  <c r="J41" i="1"/>
  <c r="J42" i="1"/>
  <c r="J43" i="1"/>
  <c r="J44" i="1"/>
  <c r="K38" i="1"/>
  <c r="K39" i="1"/>
  <c r="K40" i="1"/>
  <c r="K41" i="1"/>
  <c r="K42" i="1"/>
  <c r="K43" i="1"/>
  <c r="K44" i="1"/>
  <c r="L38" i="1"/>
  <c r="L39" i="1"/>
  <c r="L40" i="1"/>
  <c r="L41" i="1"/>
  <c r="L42" i="1"/>
  <c r="L43" i="1"/>
  <c r="L44" i="1"/>
  <c r="M38" i="1"/>
  <c r="M39" i="1"/>
  <c r="M40" i="1"/>
  <c r="M41" i="1"/>
  <c r="M42" i="1"/>
  <c r="M43" i="1"/>
  <c r="M44" i="1"/>
  <c r="N38" i="1"/>
  <c r="N39" i="1"/>
  <c r="N40" i="1"/>
  <c r="N41" i="1"/>
  <c r="N42" i="1"/>
  <c r="N43" i="1"/>
  <c r="N44" i="1"/>
  <c r="O44" i="1"/>
  <c r="E38" i="1"/>
  <c r="E39" i="1"/>
  <c r="E40" i="1"/>
  <c r="E41" i="1"/>
  <c r="E42" i="1"/>
  <c r="E43" i="1"/>
  <c r="E44" i="1"/>
  <c r="Q44" i="1"/>
  <c r="H11" i="1"/>
  <c r="K11" i="1"/>
  <c r="C11" i="1"/>
  <c r="K4" i="1"/>
  <c r="H4" i="1"/>
  <c r="J28" i="1"/>
  <c r="J29" i="1"/>
  <c r="J30" i="1"/>
  <c r="J31" i="1"/>
  <c r="J32" i="1"/>
  <c r="J33" i="1"/>
  <c r="J34" i="1"/>
  <c r="K28" i="1"/>
  <c r="K29" i="1"/>
  <c r="K30" i="1"/>
  <c r="K31" i="1"/>
  <c r="K32" i="1"/>
  <c r="K33" i="1"/>
  <c r="K34" i="1"/>
  <c r="L28" i="1"/>
  <c r="L29" i="1"/>
  <c r="L30" i="1"/>
  <c r="L31" i="1"/>
  <c r="L32" i="1"/>
  <c r="L33" i="1"/>
  <c r="L34" i="1"/>
  <c r="M28" i="1"/>
  <c r="M29" i="1"/>
  <c r="M30" i="1"/>
  <c r="M31" i="1"/>
  <c r="M32" i="1"/>
  <c r="M33" i="1"/>
  <c r="M34" i="1"/>
  <c r="N28" i="1"/>
  <c r="N29" i="1"/>
  <c r="N30" i="1"/>
  <c r="N31" i="1"/>
  <c r="N32" i="1"/>
  <c r="N33" i="1"/>
  <c r="N34" i="1"/>
  <c r="O28" i="1"/>
  <c r="O29" i="1"/>
  <c r="O30" i="1"/>
  <c r="O31" i="1"/>
  <c r="O32" i="1"/>
  <c r="O33" i="1"/>
  <c r="O34" i="1"/>
  <c r="P28" i="1"/>
  <c r="P29" i="1"/>
  <c r="P30" i="1"/>
  <c r="P31" i="1"/>
  <c r="P32" i="1"/>
  <c r="P33" i="1"/>
  <c r="P34" i="1"/>
  <c r="Q34" i="1"/>
  <c r="G28" i="1"/>
  <c r="G29" i="1"/>
  <c r="G30" i="1"/>
  <c r="G31" i="1"/>
  <c r="G32" i="1"/>
  <c r="G33" i="1"/>
  <c r="G34" i="1"/>
  <c r="S34" i="1"/>
  <c r="K3" i="1"/>
  <c r="H3" i="1"/>
  <c r="C3" i="1"/>
  <c r="K6" i="1"/>
  <c r="H6" i="1"/>
  <c r="C6" i="1"/>
  <c r="K7" i="1"/>
  <c r="H7" i="1"/>
  <c r="C7" i="1"/>
  <c r="K8" i="1"/>
  <c r="H8" i="1"/>
  <c r="C8" i="1"/>
  <c r="K9" i="1"/>
  <c r="H9" i="1"/>
  <c r="C9" i="1"/>
  <c r="C48" i="1"/>
  <c r="C3" i="7"/>
  <c r="F14" i="7"/>
  <c r="F15" i="7"/>
  <c r="F16" i="7"/>
  <c r="F17" i="7"/>
  <c r="F18" i="7"/>
  <c r="F13" i="7"/>
  <c r="D19" i="7"/>
  <c r="E19" i="7"/>
  <c r="F19" i="7"/>
  <c r="H15" i="6"/>
  <c r="K15" i="6"/>
  <c r="C15" i="6"/>
  <c r="H14" i="6"/>
  <c r="K14" i="6"/>
  <c r="C14" i="6"/>
  <c r="K3" i="6"/>
  <c r="C36" i="7"/>
  <c r="D5" i="1"/>
  <c r="D4" i="1"/>
  <c r="I30" i="6"/>
  <c r="H30" i="6"/>
  <c r="C30" i="6"/>
  <c r="G19" i="7"/>
  <c r="C4" i="7"/>
  <c r="H15" i="7"/>
  <c r="G15" i="4"/>
  <c r="C19" i="7"/>
  <c r="H18" i="7"/>
  <c r="G18" i="4"/>
  <c r="G44" i="1"/>
  <c r="F44" i="1"/>
  <c r="D44" i="1"/>
  <c r="P43" i="1"/>
  <c r="P42" i="1"/>
  <c r="P41" i="1"/>
  <c r="P40" i="1"/>
  <c r="C40" i="1"/>
  <c r="C44" i="1"/>
  <c r="P39" i="1"/>
  <c r="P38" i="1"/>
  <c r="K5" i="6"/>
  <c r="D5" i="6"/>
  <c r="H5" i="6"/>
  <c r="C5" i="6"/>
  <c r="P44" i="1"/>
  <c r="C5" i="1"/>
  <c r="J25" i="6"/>
  <c r="J27" i="6"/>
  <c r="J29" i="6"/>
  <c r="J26" i="6"/>
  <c r="J28" i="6"/>
  <c r="J24" i="6"/>
  <c r="J30" i="6"/>
  <c r="H3" i="6"/>
  <c r="F30" i="6"/>
  <c r="E30" i="6"/>
  <c r="K4" i="6"/>
  <c r="D4" i="6"/>
  <c r="H4" i="6"/>
  <c r="C4" i="6"/>
  <c r="H3" i="5"/>
  <c r="K4" i="2"/>
  <c r="K5" i="2"/>
  <c r="K6" i="2"/>
  <c r="K7" i="2"/>
  <c r="K8" i="2"/>
  <c r="K9" i="2"/>
  <c r="K3" i="2"/>
  <c r="H4" i="2"/>
  <c r="C4" i="2"/>
  <c r="F20" i="2"/>
  <c r="H5" i="2"/>
  <c r="C5" i="2"/>
  <c r="H6" i="2"/>
  <c r="C6" i="2"/>
  <c r="H7" i="2"/>
  <c r="C7" i="2"/>
  <c r="L20" i="2"/>
  <c r="H8" i="2"/>
  <c r="C8" i="2"/>
  <c r="H9" i="2"/>
  <c r="C9" i="2"/>
  <c r="H3" i="2"/>
  <c r="C3" i="6"/>
  <c r="R29" i="1"/>
  <c r="R30" i="1"/>
  <c r="R31" i="1"/>
  <c r="R32" i="1"/>
  <c r="R33" i="1"/>
  <c r="R28" i="1"/>
  <c r="C3" i="2"/>
  <c r="D20" i="2"/>
  <c r="F34" i="1"/>
  <c r="E30" i="1"/>
  <c r="H34" i="1"/>
  <c r="I34" i="1"/>
  <c r="E34" i="1"/>
  <c r="O26" i="2"/>
  <c r="M26" i="2"/>
  <c r="K26" i="2"/>
  <c r="I26" i="2"/>
  <c r="C34" i="1"/>
  <c r="C18" i="5"/>
  <c r="E26" i="2"/>
  <c r="G26" i="2"/>
  <c r="C26" i="2"/>
  <c r="D25" i="2"/>
  <c r="C3" i="5"/>
  <c r="D23" i="2"/>
  <c r="N20" i="2"/>
  <c r="N23" i="2"/>
  <c r="N21" i="2"/>
  <c r="N25" i="2"/>
  <c r="L25" i="2"/>
  <c r="J20" i="2"/>
  <c r="J22" i="2"/>
  <c r="D24" i="2"/>
  <c r="D22" i="2"/>
  <c r="L21" i="2"/>
  <c r="J25" i="2"/>
  <c r="J21" i="2"/>
  <c r="F23" i="2"/>
  <c r="D21" i="2"/>
  <c r="L22" i="2"/>
  <c r="F25" i="2"/>
  <c r="F21" i="2"/>
  <c r="P20" i="2"/>
  <c r="P21" i="2"/>
  <c r="P23" i="2"/>
  <c r="P25" i="2"/>
  <c r="H20" i="2"/>
  <c r="H23" i="2"/>
  <c r="H25" i="2"/>
  <c r="L24" i="2"/>
  <c r="L23" i="2"/>
  <c r="J24" i="2"/>
  <c r="J23" i="2"/>
  <c r="F24" i="2"/>
  <c r="F22" i="2"/>
  <c r="P24" i="2"/>
  <c r="P22" i="2"/>
  <c r="N24" i="2"/>
  <c r="N22" i="2"/>
  <c r="H24" i="2"/>
  <c r="H22" i="2"/>
  <c r="H21" i="2"/>
  <c r="D26" i="6"/>
  <c r="D28" i="6"/>
  <c r="D24" i="6"/>
  <c r="D25" i="6"/>
  <c r="D27" i="6"/>
  <c r="D29" i="6"/>
  <c r="R34" i="1"/>
  <c r="Q20" i="2"/>
  <c r="E13" i="4"/>
  <c r="Q25" i="2"/>
  <c r="E18" i="4"/>
  <c r="Q24" i="2"/>
  <c r="E17" i="4"/>
  <c r="Q23" i="2"/>
  <c r="E16" i="4"/>
  <c r="Q22" i="2"/>
  <c r="E15" i="4"/>
  <c r="D26" i="2"/>
  <c r="Q21" i="2"/>
  <c r="H26" i="2"/>
  <c r="F26" i="2"/>
  <c r="J26" i="2"/>
  <c r="L26" i="2"/>
  <c r="P26" i="2"/>
  <c r="N26" i="2"/>
  <c r="G26" i="6"/>
  <c r="D15" i="4"/>
  <c r="G28" i="6"/>
  <c r="D17" i="4"/>
  <c r="G24" i="6"/>
  <c r="D13" i="4"/>
  <c r="G25" i="6"/>
  <c r="D14" i="4"/>
  <c r="G27" i="6"/>
  <c r="D16" i="4"/>
  <c r="G29" i="6"/>
  <c r="D18" i="4"/>
  <c r="D19" i="4"/>
  <c r="D30" i="6"/>
  <c r="D29" i="1"/>
  <c r="D31" i="1"/>
  <c r="D33" i="1"/>
  <c r="D30" i="1"/>
  <c r="D32" i="1"/>
  <c r="D28" i="1"/>
  <c r="O43" i="1"/>
  <c r="Q43" i="1"/>
  <c r="O41" i="1"/>
  <c r="Q41" i="1"/>
  <c r="O38" i="1"/>
  <c r="Q38" i="1"/>
  <c r="O42" i="1"/>
  <c r="Q42" i="1"/>
  <c r="O40" i="1"/>
  <c r="Q40" i="1"/>
  <c r="O39" i="1"/>
  <c r="Q39" i="1"/>
  <c r="D17" i="5"/>
  <c r="F18" i="4"/>
  <c r="D15" i="5"/>
  <c r="F16" i="4"/>
  <c r="D13" i="5"/>
  <c r="F14" i="4"/>
  <c r="D16" i="5"/>
  <c r="F17" i="4"/>
  <c r="D14" i="5"/>
  <c r="F15" i="4"/>
  <c r="D12" i="5"/>
  <c r="F13" i="4"/>
  <c r="F19" i="4"/>
  <c r="E14" i="4"/>
  <c r="E19" i="4"/>
  <c r="Q26" i="2"/>
  <c r="D34" i="1"/>
  <c r="D18" i="5"/>
  <c r="C22" i="5"/>
  <c r="C6" i="4"/>
  <c r="C30" i="2"/>
  <c r="C5" i="4"/>
  <c r="H13" i="7"/>
  <c r="G13" i="4"/>
  <c r="H17" i="7"/>
  <c r="G17" i="4"/>
  <c r="H14" i="7"/>
  <c r="G14" i="4"/>
  <c r="H16" i="7"/>
  <c r="G16" i="4"/>
  <c r="G30" i="6"/>
  <c r="C33" i="6"/>
  <c r="C4" i="4"/>
  <c r="C4" i="1"/>
  <c r="G19" i="4"/>
  <c r="H19" i="7"/>
  <c r="C23" i="7"/>
  <c r="C7" i="4"/>
  <c r="Q28" i="1"/>
  <c r="S28" i="1"/>
  <c r="C13" i="4"/>
  <c r="Q31" i="1"/>
  <c r="S31" i="1"/>
  <c r="C16" i="4"/>
  <c r="H16" i="4"/>
  <c r="Q30" i="1"/>
  <c r="S30" i="1"/>
  <c r="C15" i="4"/>
  <c r="H15" i="4"/>
  <c r="Q32" i="1"/>
  <c r="S32" i="1"/>
  <c r="C17" i="4"/>
  <c r="H17" i="4"/>
  <c r="Q29" i="1"/>
  <c r="S29" i="1"/>
  <c r="C14" i="4"/>
  <c r="H14" i="4"/>
  <c r="Q33" i="1"/>
  <c r="S33" i="1"/>
  <c r="C18" i="4"/>
  <c r="H18" i="4"/>
  <c r="H13" i="4"/>
  <c r="H19" i="4"/>
  <c r="C19" i="4"/>
  <c r="C3" i="4"/>
  <c r="C8" i="4"/>
  <c r="C10" i="4"/>
</calcChain>
</file>

<file path=xl/sharedStrings.xml><?xml version="1.0" encoding="utf-8"?>
<sst xmlns="http://schemas.openxmlformats.org/spreadsheetml/2006/main" count="430" uniqueCount="296">
  <si>
    <t>AUSL DI BOLOGNA</t>
  </si>
  <si>
    <t>AO DI BOLOGNA</t>
  </si>
  <si>
    <t>ISTITUTO ORTOPEDICO RIZZOLI</t>
  </si>
  <si>
    <t>AUSL DI FERRARA</t>
  </si>
  <si>
    <t>AO DI FERRARA</t>
  </si>
  <si>
    <t>AUSL DI IMOLA</t>
  </si>
  <si>
    <t>DESCRIZIONE</t>
  </si>
  <si>
    <t>Valore  Bene</t>
  </si>
  <si>
    <t>Valore oneri finanziari</t>
  </si>
  <si>
    <t>IMPORTANTE: In caso di necessità di ulteriori WS nel corso del contratto il costo  di noleggio complessivo verrà calcolato come: Valore Bene + (Valore Assistenza Tecnica Ominicomprensiva + Valore oneri finanziari) * mesi residui/96</t>
  </si>
  <si>
    <t>IMPORTANTE: In caso di necessità di ulteriori ROBOT CD/DVD nel corso del contratto il costo  di noleggio complessivo verrà calcolato come: Valore Bene + (Valore Assistenza Tecnica Ominicomprensiva + Valore oneri finanziari) * mesi residui/96</t>
  </si>
  <si>
    <t>OFFERTA:</t>
  </si>
  <si>
    <t>Valore Assistenza Tecnica Ominicomprensiva Full-RISK</t>
  </si>
  <si>
    <t>TOTALE</t>
  </si>
  <si>
    <t>TOTALE NOLEGGIO WS COMPLESSIVO OGGETTO DI VALUTAZIONE</t>
  </si>
  <si>
    <t>TOTALE NOLEGGIO ROBOT  CD/DVD COMPLESSIVO OGGETTO DI VALUTAZIONE</t>
  </si>
  <si>
    <t>TOTALE NOLEGGIO PACS COMPLESSIVO OGGETTO DI VALUTAZIONE</t>
  </si>
  <si>
    <t>TOTALE NOLEGGIO RIS COMPLESSIVO OGGETTO DI VALUTAZIONE</t>
  </si>
  <si>
    <t>Workstation Refertazione Diagnostica per Immagine tipo R_3</t>
  </si>
  <si>
    <t>Workstation Refertazione Diagnostica per Immagine tipo R_1 (Mammografia e Tomosintesi Mammografica)</t>
  </si>
  <si>
    <t>Workstation Refertazione Diagnostica per Immagine tipo R_1 (Mammografia)</t>
  </si>
  <si>
    <t>Workstation di Consultazione tipo C_1</t>
  </si>
  <si>
    <t>Descrizione</t>
  </si>
  <si>
    <t>Giorno Uomo equivalente</t>
  </si>
  <si>
    <r>
      <t xml:space="preserve">SISTEMA  PACS PRINCIPALE: STORAGE di </t>
    </r>
    <r>
      <rPr>
        <b/>
        <sz val="11"/>
        <color theme="1"/>
        <rFont val="Calibri"/>
        <family val="2"/>
        <scheme val="minor"/>
      </rPr>
      <t>1 Tb (fornitura LEPIDA)</t>
    </r>
    <r>
      <rPr>
        <sz val="11"/>
        <color theme="1"/>
        <rFont val="Calibri"/>
        <family val="2"/>
        <scheme val="minor"/>
      </rPr>
      <t>**</t>
    </r>
  </si>
  <si>
    <r>
      <t xml:space="preserve">SISTEMA  PACS AZIENDALE/LOCALE: STORAGE di </t>
    </r>
    <r>
      <rPr>
        <b/>
        <sz val="11"/>
        <color theme="1"/>
        <rFont val="Calibri"/>
        <family val="2"/>
        <scheme val="minor"/>
      </rPr>
      <t>1 Tb</t>
    </r>
    <r>
      <rPr>
        <sz val="11"/>
        <color theme="1"/>
        <rFont val="Calibri"/>
        <family val="2"/>
        <scheme val="minor"/>
      </rPr>
      <t>***</t>
    </r>
  </si>
  <si>
    <t>OPZIONALE</t>
  </si>
  <si>
    <t>Robot CD/DVD (Parte HW e SW)</t>
  </si>
  <si>
    <r>
      <t xml:space="preserve">SISTEMA  PACS DISASTER RECOVERY: STORAGE di </t>
    </r>
    <r>
      <rPr>
        <b/>
        <sz val="11"/>
        <color theme="1"/>
        <rFont val="Calibri"/>
        <family val="2"/>
        <scheme val="minor"/>
      </rPr>
      <t>1 Tb (fornitura LEPIDA)</t>
    </r>
    <r>
      <rPr>
        <sz val="11"/>
        <color theme="1"/>
        <rFont val="Calibri"/>
        <family val="2"/>
        <scheme val="minor"/>
      </rPr>
      <t>**</t>
    </r>
  </si>
  <si>
    <t>IMPORTANTE:</t>
  </si>
  <si>
    <t>Costo Annuale</t>
  </si>
  <si>
    <t>TOTALE PERSONALE E REPERIBILITA'</t>
  </si>
  <si>
    <t>TECNICO ON-SITE 40h/settimana per 52 settimane/anno*</t>
  </si>
  <si>
    <t>SERVIZIO DI REPERIBILITA' H24 365gg/anno AZIENDALE **</t>
  </si>
  <si>
    <t>VOCI OPZIONALI</t>
  </si>
  <si>
    <t>Afficamento / Formazione on-site da Formatore Esperto (RIS-PACS)</t>
  </si>
  <si>
    <t>Manutenzione evolutiva In-site SW (PACS e/o RIS) di un  Esperto in analisi e/o Progettista/Specialista e/o Programmatore seniority*</t>
  </si>
  <si>
    <t>Giorno Uomo***</t>
  </si>
  <si>
    <t>Supporto tecnico Specialista esperto  (RIS-PACS) on-site</t>
  </si>
  <si>
    <t>Supporto tecnico esperto (RIS-PACS) da remoto (in-site)</t>
  </si>
  <si>
    <t>RIBASSO % RISPETTO A BASE D'ASTA</t>
  </si>
  <si>
    <t>TOTALE FORNITURA (IVA ESCLUSA)</t>
  </si>
  <si>
    <t>BASE D'ASTA (IVA ESCLUSA)</t>
  </si>
  <si>
    <t>MANEVOL</t>
  </si>
  <si>
    <t>FORMAZ</t>
  </si>
  <si>
    <t>SUPPONSITE</t>
  </si>
  <si>
    <t>SUPPINSITE</t>
  </si>
  <si>
    <t>TOTALE OGGETTO DI VALUTAZIONE A3</t>
  </si>
  <si>
    <t>OPZIONALE:</t>
  </si>
  <si>
    <t xml:space="preserve"> NOLEGGIO PACS COMPLESSIVO OGGETTO DI VALUTAZIONE</t>
  </si>
  <si>
    <t xml:space="preserve"> NOLEGGIO RIS COMPLESSIVO OGGETTO DI VALUTAZIONE</t>
  </si>
  <si>
    <t xml:space="preserve"> NOLEGGIO WS COMPLESSIVO OGGETTO DI VALUTAZIONE</t>
  </si>
  <si>
    <t>NOLEGGIO ROBOT  CD/DVD COMPLESSIVO OGGETTO DI VALUTAZIONE</t>
  </si>
  <si>
    <t xml:space="preserve"> PERSONALE E REPERIBILITA'</t>
  </si>
  <si>
    <t>,</t>
  </si>
  <si>
    <t>N.a.</t>
  </si>
  <si>
    <t>ID</t>
  </si>
  <si>
    <t>PP.105</t>
  </si>
  <si>
    <t>PP.908</t>
  </si>
  <si>
    <t>PP.960</t>
  </si>
  <si>
    <t>PP.109</t>
  </si>
  <si>
    <t>PP.909</t>
  </si>
  <si>
    <t>PP.106</t>
  </si>
  <si>
    <t>PP.TOT</t>
  </si>
  <si>
    <t>PDR.105</t>
  </si>
  <si>
    <t>PDR.908</t>
  </si>
  <si>
    <t>PDR.960</t>
  </si>
  <si>
    <t>PDR.109</t>
  </si>
  <si>
    <t>PDR.909</t>
  </si>
  <si>
    <t>PDR.TOT</t>
  </si>
  <si>
    <t>WS.105</t>
  </si>
  <si>
    <t>WS.908</t>
  </si>
  <si>
    <t>WS.960</t>
  </si>
  <si>
    <t>WS.109</t>
  </si>
  <si>
    <t>WS.909</t>
  </si>
  <si>
    <t>WS.TOT</t>
  </si>
  <si>
    <t>WS.AVEC</t>
  </si>
  <si>
    <t>Valore a Base D'Asta
[B]</t>
  </si>
  <si>
    <t>Valore offerto
[C]</t>
  </si>
  <si>
    <t>Valore % massimo del Valore Offerto
[D]</t>
  </si>
  <si>
    <t>Valore offerto
[E]</t>
  </si>
  <si>
    <t>Valore Assistenza Tecnica Ominicomprensiva Full-RISK
[F]</t>
  </si>
  <si>
    <t>Valore % massimo del Valore Offerto
[G]</t>
  </si>
  <si>
    <t>Valore offerto
[H]</t>
  </si>
  <si>
    <t>Valore oneri finanziari
[I]</t>
  </si>
  <si>
    <r>
      <t xml:space="preserve">SISTEMA  PACS PRINCIPALE: PARTE APPLICATION E DB - SW e HW </t>
    </r>
    <r>
      <rPr>
        <b/>
        <sz val="11"/>
        <color theme="1"/>
        <rFont val="Calibri"/>
        <family val="2"/>
        <scheme val="minor"/>
      </rPr>
      <t>(fornitura LEPIDA)</t>
    </r>
  </si>
  <si>
    <t xml:space="preserve">SISTEMA  PACS AZIENDALE/LOCALE: AUSL DI BOLOGNA (SW, HW e Storage) </t>
  </si>
  <si>
    <t xml:space="preserve">SISTEMA  PACS AZIENDALE/LOCALE: AO DI BOLOGNA  (SW, HW e Storage) </t>
  </si>
  <si>
    <t xml:space="preserve">SISTEMA  PACS AZIENDALE/LOCALE: ISTITUTO ORTOPEDICO RIZZOLI  (SW, HW e Storage) </t>
  </si>
  <si>
    <t xml:space="preserve">SISTEMA  PACS AZIENDALE/LOCALE: AUSL DI FERRARA  (SW, HW e Storage) </t>
  </si>
  <si>
    <t xml:space="preserve">SISTEMA  PACS AZIENDALE/LOCALE: AO DI FERRARA  (SW, HW e Storage) </t>
  </si>
  <si>
    <t xml:space="preserve">SISTEMA  PACS AZIENDALE/LOCALE: AUSL DI IMOLA  (SW, HW e Storage) </t>
  </si>
  <si>
    <t>[A] il costo complessivo noleggio  8 anni è la somma di: Valore bene, Valore Assistenza tecnica Full-Risk Ominicomprensiva e Valore Oneri Finaziari</t>
  </si>
  <si>
    <r>
      <t xml:space="preserve">2,3  Il valore  a base d'asta si basa sul noleggio su 8 anni della  memoria da listino LEPIDA </t>
    </r>
    <r>
      <rPr>
        <i/>
        <sz val="11"/>
        <color theme="3"/>
        <rFont val="Calibri"/>
        <family val="2"/>
        <scheme val="minor"/>
      </rPr>
      <t>http://www.lepida.it/listini-e-scontistiche</t>
    </r>
    <r>
      <rPr>
        <sz val="11"/>
        <color theme="1"/>
        <rFont val="Calibri"/>
        <family val="2"/>
        <scheme val="minor"/>
      </rPr>
      <t xml:space="preserve"> (vigente al mese di novembre 2017)-  In caso di necessità di incremento  di Storage del  sito principale (LEPIDA) nel corso del contratto il costo  di noleggio complessivo verrà calcolato come: </t>
    </r>
    <r>
      <rPr>
        <b/>
        <sz val="11"/>
        <color theme="1"/>
        <rFont val="Calibri"/>
        <family val="2"/>
        <scheme val="minor"/>
      </rPr>
      <t>(Valore Bene +Valore Assistenza Tecnica Ominicomprensiva + Valore oneri finanziari)</t>
    </r>
    <r>
      <rPr>
        <sz val="11"/>
        <color theme="1"/>
        <rFont val="Calibri"/>
        <family val="2"/>
        <scheme val="minor"/>
      </rPr>
      <t xml:space="preserve"> * mesi residui/96. IL VALORE BENE DELLO STORAGE DI LEPIDA E' RIFERITO AL COSTO DI USO ANNUALE NEL CORSO DEL CONTRATTO DI 8 ANNI)</t>
    </r>
  </si>
  <si>
    <r>
      <t xml:space="preserve">10  In caso di necessità di incremento  di Storage del  siti aziendali e/o locale nel corso del contratto il costo  di noleggio complessivo verrà calcolato come: </t>
    </r>
    <r>
      <rPr>
        <b/>
        <sz val="11"/>
        <color theme="1"/>
        <rFont val="Calibri"/>
        <family val="2"/>
        <scheme val="minor"/>
      </rPr>
      <t>Valore Bene + (Valore Assistenza Tecnica Ominicomprensiva + Valore oneri finanziari) * mesi residui/96</t>
    </r>
  </si>
  <si>
    <t>[A] il costo complessivo noleggio  8 anni è la somma di: Valore bene, Valore Assistenza tecnica Full-Risk Ominicomprensiva e Valore Oneri Finaziari. [A]=[C]+[E]+[I]</t>
  </si>
  <si>
    <t>IMPORTANTE</t>
  </si>
  <si>
    <t>NOTA.1</t>
  </si>
  <si>
    <t>NOTA.2</t>
  </si>
  <si>
    <t>NOTA.3</t>
  </si>
  <si>
    <r>
      <t xml:space="preserve">NOTE </t>
    </r>
    <r>
      <rPr>
        <i/>
        <sz val="10"/>
        <rFont val="Calibri"/>
        <family val="2"/>
        <scheme val="minor"/>
      </rPr>
      <t>Riferite a Colonne e/o Righe della precedente Tabella</t>
    </r>
  </si>
  <si>
    <t>La quotazione dei Sistemi PACS PRINCIPALE: PARTE APPLICATION E DB - Sw e HW (HW e SW anche di fornitura LEPIDA) rappresenta il sistema principale PACS presentato  in progetto. Deve  essere fornito  un documento di dettaglio configurazione di quanto  previsto sia per la parte HW (LEPIDA) e sia SW (LEDIPA e Non) sia del sito principale che quello di DISASTER RECOVERY con identificati i costi richiesti (noleggio complessivo, Valore bene, Valore Assistenza tecnica Full-Risk Ominicomprensiva e Valore Oneri Finaziari).</t>
  </si>
  <si>
    <t>La quotazione dei Sistemi PACS AZIENDALI/LOCALI rappresenta i sistemi presentati  in progetto  per le varie aziende. Deve  essere fornito  un documento di dettaglio configurazione di quanto  previsto con identificato, i costi richiesti (noleggio complessivo, Valore bene, Valore Assistenza tecnica Full-Risk Ominicomprensiva e Valore Oneri Finaziari) al fine di poter, in caso di necessità, acquisire ulteriori  sistemi  in caso di necessità.</t>
  </si>
  <si>
    <t>NOTA.4</t>
  </si>
  <si>
    <t>NOTA.5</t>
  </si>
  <si>
    <t>PACS.AVEC</t>
  </si>
  <si>
    <t>Azienda
[H]</t>
  </si>
  <si>
    <t>SISTEMA  PACS PRINCIPALE: PARTE APPLICATION E DB (SW e HW)
[L]</t>
  </si>
  <si>
    <t>%
[L.1]</t>
  </si>
  <si>
    <t>SISTEMA  PACS PRINCIPALE: STORAGE INIZIALE
[M]</t>
  </si>
  <si>
    <t>Q.ta Minima (in TB)
[M.1]</t>
  </si>
  <si>
    <t>Q.ta (in TB) offerta
[M.2]</t>
  </si>
  <si>
    <t>SISTEMA  PACS PRINCIPALE: STORAGE INCREMENTO ANNUO
[N]</t>
  </si>
  <si>
    <t>Q.ta Minima (in TB) incremento annuo
[N.1]</t>
  </si>
  <si>
    <t>Costo
[L.2]=[A]*[L.1]</t>
  </si>
  <si>
    <t>*Costo  complessivo Noleggio 8 anni
[A]=[C]+[F]+[I]</t>
  </si>
  <si>
    <t>Costo
[M.3]=[A]*[M.2]</t>
  </si>
  <si>
    <t>Costo 2° anno
[N.3]=[A]*[N.2]*7/8</t>
  </si>
  <si>
    <t>Costo 3° anno
[N.4]=[A]*[N.2]*6/8</t>
  </si>
  <si>
    <t>Costo 4° anno
[N.5]=[A]*[N.2]*5/8</t>
  </si>
  <si>
    <t>Costo 5° anno
[N.6]=[A]*[N.2]*4/8</t>
  </si>
  <si>
    <t>Costo 6° anno
[N.7]=[A]*[N.2]*3/8</t>
  </si>
  <si>
    <t>Costo 7° anno
[N.8]=[A]*[N.2]*2/8</t>
  </si>
  <si>
    <t>Costo 8° anno
[N.9]=[A]*[N.2]/8</t>
  </si>
  <si>
    <t>TOTALE INCREMENTO
[N.10]=[N.3]+[N.4]+[N.5]+[N.6]+[N.7]+[N.8]+[N.9]</t>
  </si>
  <si>
    <t>STORAGE FINALE
[N.11]=[M.2]+[N.2]*7</t>
  </si>
  <si>
    <t>Q.ta (in TB) offerta in incremento annuo
[N.2]</t>
  </si>
  <si>
    <t>TOTALE STORAGE FINALE
[N.12]=[M.3]+[N.10]</t>
  </si>
  <si>
    <t>Azienda
[O]</t>
  </si>
  <si>
    <t>Q.ta Minima (in TB)
[P.1]</t>
  </si>
  <si>
    <t>Q.ta (in TB) offerta
[P.2]</t>
  </si>
  <si>
    <t>Costo
[P.3]=[A]*[P.2]</t>
  </si>
  <si>
    <r>
      <t>SISTEMA  PACS DISTER RECOVERY</t>
    </r>
    <r>
      <rPr>
        <b/>
        <i/>
        <sz val="11"/>
        <color rgb="FFFF0000"/>
        <rFont val="Calibri"/>
        <family val="2"/>
        <scheme val="minor"/>
      </rPr>
      <t>:</t>
    </r>
    <r>
      <rPr>
        <b/>
        <i/>
        <sz val="11"/>
        <color theme="1"/>
        <rFont val="Calibri"/>
        <family val="2"/>
        <scheme val="minor"/>
      </rPr>
      <t xml:space="preserve"> STORAGE INCREMENTO ANNUO
[Q]</t>
    </r>
  </si>
  <si>
    <t>Q.ta Minima (in TB) incremento annuo
[Q.1]</t>
  </si>
  <si>
    <t>[M.1], [N.1], [P.1], [Q.1] Si intende  storage  compresso con fattore 1:2 lossless e un incremento del 30% per almeno RAID 5. Con stima di capienza al 01/01/2019</t>
  </si>
  <si>
    <t>Q.ta (in TB) offeto in incremento annuo
[Q.2]</t>
  </si>
  <si>
    <t>[M.2], [P.2], [Q.2] uguale alla quantità mimina richiesta e maggiore se fattore di compressione diverso lossless 1:2</t>
  </si>
  <si>
    <t>Costo 2° anno
[Q.3]=[A]*[Q.2]*7/8</t>
  </si>
  <si>
    <t>Costo 3° anno
[Q.4]=[A]*[Q.2]*6/8</t>
  </si>
  <si>
    <t>Costo 4° anno
[Q.5]=[A]*[Q.2]*5/8</t>
  </si>
  <si>
    <t>Costo 5° anno
[Q.6]=[A]*[Q.2]*4/8</t>
  </si>
  <si>
    <t>Costo 6° anno
[Q.7]=[A]*[Q.2]*3/8</t>
  </si>
  <si>
    <t>Costo 7° anno
[Q.8]=[A]*[Q.2]*2/8</t>
  </si>
  <si>
    <t>Costo 8° anno
[Q.9]=[A]*[Q.2]/8</t>
  </si>
  <si>
    <t>TOTALE
[Q.10]=[Q.3]+[Q.4]+[Q.5]+[Q.6]+[Q.7]+[Q.8]+[Q.9]</t>
  </si>
  <si>
    <t>STORAGE FINALE
[Q.11]=[P.2]+[Q.2]*7</t>
  </si>
  <si>
    <t>TOTALE STORAGE FINALE
[Q.12]=[P.3]+[Q.10]</t>
  </si>
  <si>
    <t>SISTEMA  PACS DISTER RECOVERY: STORAGE INIZIALE
[P]</t>
  </si>
  <si>
    <t>TOTALE PACS AVEC
[R]=[PP.TOT][N.12]+[PDR.TOT][Q.12]+1[A]+4[A]+5[A]+6[A]+7[A]+8[A]+9[A]+[PRD.TOT[Q.12]</t>
  </si>
  <si>
    <t>NOTA.6</t>
  </si>
  <si>
    <t>NOTA.7</t>
  </si>
  <si>
    <t>Valore Assistenza Tecnica Ominicomprensiva Full-RISK
[F]=[C]*[E]*8</t>
  </si>
  <si>
    <t>Valore oneri finanziari
[I]=[G]*[H]*8</t>
  </si>
  <si>
    <t>Costo  complessivo Noleggio 8 anni
[A]=[C]+[F]+[K]</t>
  </si>
  <si>
    <r>
      <t xml:space="preserve">NOTE </t>
    </r>
    <r>
      <rPr>
        <i/>
        <sz val="10"/>
        <rFont val="Calibri"/>
        <family val="2"/>
        <scheme val="minor"/>
      </rPr>
      <t xml:space="preserve">Riferite a Colonne e/o Righe della precedente Tabella   </t>
    </r>
    <r>
      <rPr>
        <b/>
        <sz val="18"/>
        <rFont val="Calibri"/>
        <family val="2"/>
        <scheme val="minor"/>
      </rPr>
      <t xml:space="preserve">     </t>
    </r>
  </si>
  <si>
    <t>La quotazione dei Sistemi RIS PRINCIPALE: PARTE APPLICATION E DB - Sw e HW (HW e SW anche di fornitura LEPIDA) rappresenta il sistema principale PACS presentato  in progetto. Deve  essere fornito  un documento di dettaglio configurazione di quanto  previsto sia per la parte HW (LEPIDA) e sia SW (LEDIPA e Non) sia del sito principale che quello di DISASTER RECOVERY con identificati i costi richiesti (noleggio complessivo, Valore bene, Valore Assistenza tecnica Full-Risk Ominicomprensiva e Valore Oneri Finaziari).</t>
  </si>
  <si>
    <t>Valore a Base D'Asta
[M]</t>
  </si>
  <si>
    <t>Valore offerto
[N]</t>
  </si>
  <si>
    <t>Valore % massimo del Valore Offerto
[O]</t>
  </si>
  <si>
    <t>Valore offerto
[P]</t>
  </si>
  <si>
    <t>Valore % massimo del Valore Offerto
[R]</t>
  </si>
  <si>
    <t>Valore offerto
[S]</t>
  </si>
  <si>
    <t>*Costo  complessivo Noleggio 8 anni
[L]=[C]+[F]+[I]</t>
  </si>
  <si>
    <t>Valore Assistenza Tecnica Ominicomprensiva Full-RISK
[Q]=[N]*[P]*8</t>
  </si>
  <si>
    <t>Valore oneri finanziari
[T]=[N]*[S]*8</t>
  </si>
  <si>
    <r>
      <t xml:space="preserve">NOTE OPZIONI </t>
    </r>
    <r>
      <rPr>
        <i/>
        <sz val="10"/>
        <rFont val="Calibri"/>
        <family val="2"/>
        <scheme val="minor"/>
      </rPr>
      <t xml:space="preserve">Riferite a Colonne e/o Righe della precedente Tabella  </t>
    </r>
  </si>
  <si>
    <r>
      <t xml:space="preserve">4. In caso di attivazione di Order Filler per altre specialità non incluse nell'offerta base, da attivarsi per tutte le Aziende AVEC e al bisogno, nel corso del contratto il costo  di noleggio complessivo verrà calcolato come: </t>
    </r>
    <r>
      <rPr>
        <b/>
        <sz val="11"/>
        <color theme="1"/>
        <rFont val="Calibri"/>
        <family val="2"/>
        <scheme val="minor"/>
      </rPr>
      <t>Valore Bene + (Valore Assistenza Tecnica Ominicomprensiva + Valore oneri finanziari) * mesi residui/96 e su base AVEC con quote pesate  suddivise per azienda (come sotto indicato).</t>
    </r>
  </si>
  <si>
    <r>
      <t xml:space="preserve">5. In caso di attivazione di SW Order Entry integrato con tutti gli applicativi aziendali necessari (Repository,  anagrafica, ecc.) con  possibilità di attivazione con chiamata in contesto </t>
    </r>
    <r>
      <rPr>
        <b/>
        <u/>
        <sz val="11"/>
        <color theme="1"/>
        <rFont val="Calibri"/>
        <family val="2"/>
        <scheme val="minor"/>
      </rPr>
      <t>da attivarsi per singola Azienda AVEC</t>
    </r>
    <r>
      <rPr>
        <sz val="11"/>
        <color theme="1"/>
        <rFont val="Calibri"/>
        <family val="2"/>
        <scheme val="minor"/>
      </rPr>
      <t xml:space="preserve"> e al bisogno nel corso del contratto il costo  di noleggio complessivo verrà calcolato come: </t>
    </r>
    <r>
      <rPr>
        <b/>
        <sz val="11"/>
        <color theme="1"/>
        <rFont val="Calibri"/>
        <family val="2"/>
        <scheme val="minor"/>
      </rPr>
      <t>Valore Bene + (Valore Assistenza Tecnica Ominicomprensiva + Valore oneri finanziari) * mesi residui/96.</t>
    </r>
  </si>
  <si>
    <r>
      <t xml:space="preserve">SISTEMA ORDER FILLER </t>
    </r>
    <r>
      <rPr>
        <b/>
        <sz val="11"/>
        <rFont val="Calibri"/>
        <family val="2"/>
        <scheme val="minor"/>
      </rPr>
      <t>per tutte Aziende AVEC</t>
    </r>
    <r>
      <rPr>
        <sz val="11"/>
        <rFont val="Calibri"/>
        <family val="2"/>
        <scheme val="minor"/>
      </rPr>
      <t>- ATTIVAZIONE ALTRE SPECIALITA'</t>
    </r>
  </si>
  <si>
    <r>
      <t xml:space="preserve">SISTEMA ORDER ENTRY </t>
    </r>
    <r>
      <rPr>
        <b/>
        <sz val="11"/>
        <rFont val="Calibri"/>
        <family val="2"/>
        <scheme val="minor"/>
      </rPr>
      <t>AZIENDALE</t>
    </r>
    <r>
      <rPr>
        <sz val="11"/>
        <rFont val="Calibri"/>
        <family val="2"/>
        <scheme val="minor"/>
      </rPr>
      <t xml:space="preserve"> - ATTIVAZIONE</t>
    </r>
  </si>
  <si>
    <t>RIS.105</t>
  </si>
  <si>
    <t>RIS.908</t>
  </si>
  <si>
    <t>RIS.960</t>
  </si>
  <si>
    <t>RIS.109</t>
  </si>
  <si>
    <t>RIS.909</t>
  </si>
  <si>
    <t>RIS.106</t>
  </si>
  <si>
    <t>RIS.TOT</t>
  </si>
  <si>
    <t>Azienda
[U]</t>
  </si>
  <si>
    <t>%
[V.1]</t>
  </si>
  <si>
    <t>Q.ta Minima (in TB)
[Z.1]</t>
  </si>
  <si>
    <t>Q.ta (in TB) offerta
[Z.2]</t>
  </si>
  <si>
    <t>Q.ta Minima (in TB)
[AA.1]</t>
  </si>
  <si>
    <t>Q.ta (in TB) offerta
[AA.2]</t>
  </si>
  <si>
    <t>Costo
[V.2]=1[A]*[V.1]</t>
  </si>
  <si>
    <t>Costo
[Z.3]=2[A]*[Z.2]</t>
  </si>
  <si>
    <t>Costo
[AA.3]=3[A]*[AA.2]</t>
  </si>
  <si>
    <t>RIS.AVEC</t>
  </si>
  <si>
    <t>TOTALE RIS AVEC
[AB]=RIS.TOT[V.2]+RIS.TOT[Z.3]+RIS.TOT[AA.2]</t>
  </si>
  <si>
    <t>Valore oneri finanziari
[I]=[C]*[H]*8</t>
  </si>
  <si>
    <t>Costo  complessivo Noleggio 8 anni
[A]=[C]+[F]+[I]</t>
  </si>
  <si>
    <t>[B][C] il Valore bene comprende la sostitutzione dell'HW relativo al PC e monitor di "servizio" entro la scadenza del 4 anno di noleggio. Ad esclusione dei sistemi C1 e C2 e C3</t>
  </si>
  <si>
    <t>Workstation per Refertazione Diagnostica per Immagine tipo R_2</t>
  </si>
  <si>
    <t>Workstation di Consultazione tipo C_2 (Sala Operatoria, Area Terapia Intensiva)</t>
  </si>
  <si>
    <t>Workstation di Consultazione tipo C_3 (Sala Operatoria, Area Terapia Intensiva)</t>
  </si>
  <si>
    <t>1, 2, 3, 4, 5, 6, 7 Non sono comprese le licenze SW per il funzionamento dell'applicativo RIS PACS che sono ricomprese nella voce "SISTEMA  PACS PRINCIPALE: PARTE APPLICATION E DB (Sw e HW)" al foglio  PACS e RIS, mentre sono incluse le licenze SW di terze parti necessarie.</t>
  </si>
  <si>
    <t>Azienda
[L]</t>
  </si>
  <si>
    <t>Workstation Refertazione Diagnostica per Immagine tipo R_1 (Mammografia)
[M]</t>
  </si>
  <si>
    <t>Q.ta
[M.1]</t>
  </si>
  <si>
    <t>Workstation Refertazione Diagnostica per Immagine tipo R_1 (Mammografia e Tomosintesi Mammografica)
[N]</t>
  </si>
  <si>
    <t>Q.ta
[N.1]</t>
  </si>
  <si>
    <t>Workstation Refertazione Diagnostica per Immagine tipo R_2
[O]</t>
  </si>
  <si>
    <t>Q.ta
[O.1]</t>
  </si>
  <si>
    <t>Workstation Refertazione Diagnostica per Immagine tipo R_3
[P]</t>
  </si>
  <si>
    <t>Q.ta
[P.1]</t>
  </si>
  <si>
    <t>Workstation di Consultazione tipo C_1
[Q]</t>
  </si>
  <si>
    <t>Q.ta
[Q.1]</t>
  </si>
  <si>
    <t>Workstation di Consultazione tipo C_2 (Sala Opertaroria, Area Terapia Intensiva)
[R]</t>
  </si>
  <si>
    <t>Q.ta
[R.1]</t>
  </si>
  <si>
    <t>Workstation di Consultazione tipo C_3 (Sala Opertaroria, Area Terapia Intensiva)
[S]</t>
  </si>
  <si>
    <t>Q.ta
[S.1]</t>
  </si>
  <si>
    <t>Costo
[M.2]=1[A]*[M.1]</t>
  </si>
  <si>
    <t>Costo
[N.2]=2[A]*[N.1]</t>
  </si>
  <si>
    <t>Costo
[O.2]=3[A]*[O.1]</t>
  </si>
  <si>
    <t>Costo
[P.2]=4[A]*[P.1]</t>
  </si>
  <si>
    <t>Costo
[Q.2]=5[A]*[Q.1]</t>
  </si>
  <si>
    <t>Costo
[R.2]=6[A]*[R.1]</t>
  </si>
  <si>
    <t>Costo
[S.2]=7[A]*[S.1]</t>
  </si>
  <si>
    <t>COSTO AZIENDALE COMPLESSIVO
[T]=[M.2]+[N.2]+[O.2]+[P.2]+[Q.2]+[R.2]+[S.2]</t>
  </si>
  <si>
    <t>TOTALE WS AVEC
[U]=WS.TOT[M.2]+WS.TOT[N.2]+WS.TOT[O.2]+WS.TOT[P.2]+WS.TOT[Q.2]+WS.TOT[R.2]+WS.TOT[S.2]</t>
  </si>
  <si>
    <t>ROB.105</t>
  </si>
  <si>
    <t>ROB.908</t>
  </si>
  <si>
    <t>ROB.960</t>
  </si>
  <si>
    <t>ROB.109</t>
  </si>
  <si>
    <t>ROB.909</t>
  </si>
  <si>
    <t>ROB.106</t>
  </si>
  <si>
    <t>ROB.TOT</t>
  </si>
  <si>
    <t>Robot CD/DVD
[M]</t>
  </si>
  <si>
    <t>Costo
[M.2]=[A]*[M.1]</t>
  </si>
  <si>
    <t>ROB.AVEC</t>
  </si>
  <si>
    <t>TOTALE ROBOT AVEC
[N]=ROB.TOT[M.2]</t>
  </si>
  <si>
    <t xml:space="preserve">1. Il costo di un tecnico equivalente on-site per 40h/settimana per 52 settimane all'anno. </t>
  </si>
  <si>
    <t>2. Il costo per AZIENDA del servizio di reperibilità notturno e festivo H24 365gg/anno, che in agginta al servizio "standard" garantisce la totale copertura, la presa in carico e la risoluzione di  eventuali problematiche bloccanti e parzialmente bloccanti e gravi (come descritto nel docuemnto di capitolato).</t>
  </si>
  <si>
    <t>AL.105</t>
  </si>
  <si>
    <t>AL.908</t>
  </si>
  <si>
    <t>AL.960</t>
  </si>
  <si>
    <t>AL.109</t>
  </si>
  <si>
    <t>AL.909</t>
  </si>
  <si>
    <t>AL.106</t>
  </si>
  <si>
    <t>AL.TOT</t>
  </si>
  <si>
    <t>Valore a Base D'Asta 
[B]</t>
  </si>
  <si>
    <t>Costo  complessivo 8 anni
[A]=[C]*8</t>
  </si>
  <si>
    <t>Azienda
[D]</t>
  </si>
  <si>
    <t>TECNICO ON-SITE 40h/settimana per 52 settimane
[E]</t>
  </si>
  <si>
    <t>Q.ta MINIMA
[E.1]</t>
  </si>
  <si>
    <t>Q.ta Offerta
[E.2]</t>
  </si>
  <si>
    <t>% Peso quota  aziendale
[E.3]</t>
  </si>
  <si>
    <t>SERVIZIO DI REPERIBILITA' H24 365gg/anno AZIENDALE
[F]</t>
  </si>
  <si>
    <t>Q.ta
[F.1]</t>
  </si>
  <si>
    <t>Costo
[E.4]=1[C]*[E.2]*[E.3]</t>
  </si>
  <si>
    <t>Costo
[F.2]=2[C]*[F.1]</t>
  </si>
  <si>
    <t>AL.AVEC</t>
  </si>
  <si>
    <t>TOTALE ALTRO AVEC
[G]=AL.TOT[E.4]+AL.TOT[F.2]</t>
  </si>
  <si>
    <t>ALOPZ.1</t>
  </si>
  <si>
    <t>ALOPZ.2</t>
  </si>
  <si>
    <t>ALOPZ.3</t>
  </si>
  <si>
    <t>ALOPZ.4</t>
  </si>
  <si>
    <t>Costo
[H]</t>
  </si>
  <si>
    <t>Valore a Base D'Asta 
[H.1]</t>
  </si>
  <si>
    <t>Valore offerto
[H.2]</t>
  </si>
  <si>
    <t>Sconto per pacchetti &gt;= 10gg
[I]</t>
  </si>
  <si>
    <t>Valore a Base D'Asta 
[I.1]</t>
  </si>
  <si>
    <t>Valore offerto
[I.2]</t>
  </si>
  <si>
    <t>Unità di  Misura
[M]</t>
  </si>
  <si>
    <t>Abbreviazione
[N]</t>
  </si>
  <si>
    <t>ALOPZ.AVEC</t>
  </si>
  <si>
    <t>TOTALE ALTRE OPZIONI AVEC
[O]=30*(ALOPZ.1[H.2]*(1-ALOPZ.1[I.2]))+30*(ALOPZ.2[H.2]*(1-ALOPZ.2[I.2]))+20*(ALOPZ.3[H.2]*(1-ALOPZ.3[I.2]))+10*(ALOPZ.4[H.2]*(1-ALOPZ.4[I.2]))</t>
  </si>
  <si>
    <r>
      <rPr>
        <b/>
        <sz val="16"/>
        <color theme="1"/>
        <rFont val="Calibri"/>
        <family val="2"/>
        <scheme val="minor"/>
      </rPr>
      <t>NOTE</t>
    </r>
    <r>
      <rPr>
        <b/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Riferite a Colonne e/o Righe della precedente Tabella    </t>
    </r>
  </si>
  <si>
    <t>ALOPZ.1 Si intendono 8 ore lavorative (includono tutti gli oneri di trasferta, vitto e qualsiasi altra spesa)</t>
  </si>
  <si>
    <t>ALOPZ.2[M], ALOPZ.3[M]  Si intendono 8 ore lavorative (includono tutti gli oneri di trasferta, vitto e qualsiasi altra spesa)</t>
  </si>
  <si>
    <t>Giorno Uomo</t>
  </si>
  <si>
    <t>ALOPZ.4[M]  Si intendono 8 ore lavorative continuative</t>
  </si>
  <si>
    <t>TOTALE COMPLESSIVO</t>
  </si>
  <si>
    <t>TOT.1</t>
  </si>
  <si>
    <t>TOT.2</t>
  </si>
  <si>
    <t>TOT.3</t>
  </si>
  <si>
    <t>TOT.4</t>
  </si>
  <si>
    <t>TOT.5</t>
  </si>
  <si>
    <t>TOT.6</t>
  </si>
  <si>
    <t>TOT.BASE</t>
  </si>
  <si>
    <t>TOT.RIB</t>
  </si>
  <si>
    <t>SUDDIVISIONE COSTI AZIENDALI</t>
  </si>
  <si>
    <t>COS.105</t>
  </si>
  <si>
    <t>COS.908</t>
  </si>
  <si>
    <t>COS.960</t>
  </si>
  <si>
    <t>COS.109</t>
  </si>
  <si>
    <t>COS.909</t>
  </si>
  <si>
    <t>COS.106</t>
  </si>
  <si>
    <t>COS.TOT</t>
  </si>
  <si>
    <r>
      <t>SISTEMA RIS / ORDER FILLER (*): PARTE APPLICATION, DB e STORAGE  - SW e HW</t>
    </r>
    <r>
      <rPr>
        <b/>
        <sz val="11"/>
        <rFont val="Calibri"/>
        <family val="2"/>
        <scheme val="minor"/>
      </rPr>
      <t xml:space="preserve"> (fornitura LEPIDA)</t>
    </r>
  </si>
  <si>
    <r>
      <t xml:space="preserve">SISTEMA  RIS / ORDER FILLER (*): STORAGE di </t>
    </r>
    <r>
      <rPr>
        <b/>
        <sz val="11"/>
        <color theme="1"/>
        <rFont val="Calibri"/>
        <family val="2"/>
        <scheme val="minor"/>
      </rPr>
      <t>1 Tb  Storage Extreme Performance (fornitura LEPIDA)</t>
    </r>
    <r>
      <rPr>
        <sz val="11"/>
        <color theme="1"/>
        <rFont val="Calibri"/>
        <family val="2"/>
        <scheme val="minor"/>
      </rPr>
      <t>**</t>
    </r>
  </si>
  <si>
    <r>
      <t xml:space="preserve">SISTEMA  RIS / ORDER FILLER (*) DISASTER RECOVERY: STORAGE di </t>
    </r>
    <r>
      <rPr>
        <b/>
        <sz val="11"/>
        <color theme="1"/>
        <rFont val="Calibri"/>
        <family val="2"/>
        <scheme val="minor"/>
      </rPr>
      <t>1 Tb  Storage Extreme Performance (fornitura LEPIDA)</t>
    </r>
    <r>
      <rPr>
        <sz val="11"/>
        <color theme="1"/>
        <rFont val="Calibri"/>
        <family val="2"/>
        <scheme val="minor"/>
      </rPr>
      <t>**</t>
    </r>
  </si>
  <si>
    <t>SISTEMA RIS / ORDER FILLER (*): PARTE APPLICATION, DB e STORAGE  - SW e HW (fornitura LEPIDA)
[V]</t>
  </si>
  <si>
    <t>SISTEMA  RIS / ORDER FILLER (*) : STORAGE
(fornitura LEPIDA)
[Z]</t>
  </si>
  <si>
    <r>
      <t>SISTEMA RIS / ORDER FILLER (*) DISASTER RECOVERY</t>
    </r>
    <r>
      <rPr>
        <b/>
        <i/>
        <sz val="11"/>
        <color rgb="FFFF0000"/>
        <rFont val="Calibri"/>
        <family val="2"/>
        <scheme val="minor"/>
      </rPr>
      <t>:</t>
    </r>
    <r>
      <rPr>
        <b/>
        <i/>
        <sz val="11"/>
        <color theme="1"/>
        <rFont val="Calibri"/>
        <family val="2"/>
        <scheme val="minor"/>
      </rPr>
      <t xml:space="preserve"> STORAGE
(fornitura LEPIDA)
[AA]</t>
    </r>
  </si>
  <si>
    <t>(*) RADIOLOGIA (RADIOLOGIA-MEDICINA NUCLEARE-SENOLOGIA) CARDIOLOGIA-ENDOSCOPIA DIGESTIVA-GINECOLOGIA PRENATALE-DERMATOLOGIA - PNEUMOLOGIA - ECOTOMOGRAFIA INTERNISTICA</t>
  </si>
  <si>
    <t>Viene preso il valore indicato nella celle unite J3:J11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</si>
</sst>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[$€-410]\ * #,##0.00_-;\-[$€-410]\ * #,##0.00_-;_-[$€-410]\ * &quot;-&quot;??_-;_-@_-"/>
    <numFmt numFmtId="167" formatCode="_-* #,##0_-;\-* #,##0_-;_-* &quot;-&quot;??_-;_-@_-"/>
    <numFmt numFmtId="168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6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3" borderId="1" xfId="0" applyFill="1" applyBorder="1" applyAlignment="1">
      <alignment wrapText="1"/>
    </xf>
    <xf numFmtId="0" fontId="2" fillId="0" borderId="0" xfId="0" applyFont="1"/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/>
    </xf>
    <xf numFmtId="0" fontId="2" fillId="0" borderId="1" xfId="0" applyFont="1" applyFill="1" applyBorder="1"/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 wrapText="1"/>
    </xf>
    <xf numFmtId="164" fontId="2" fillId="0" borderId="1" xfId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horizontal="center" wrapText="1"/>
    </xf>
    <xf numFmtId="164" fontId="0" fillId="0" borderId="0" xfId="1" applyFont="1"/>
    <xf numFmtId="164" fontId="0" fillId="0" borderId="0" xfId="0" applyNumberFormat="1"/>
    <xf numFmtId="0" fontId="2" fillId="0" borderId="1" xfId="0" applyFont="1" applyBorder="1" applyAlignment="1">
      <alignment horizontal="center" wrapText="1"/>
    </xf>
    <xf numFmtId="164" fontId="10" fillId="0" borderId="1" xfId="1" applyFont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1" applyFont="1" applyBorder="1"/>
    <xf numFmtId="0" fontId="0" fillId="0" borderId="0" xfId="0" applyAlignment="1"/>
    <xf numFmtId="1" fontId="5" fillId="0" borderId="1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 wrapText="1"/>
    </xf>
    <xf numFmtId="164" fontId="2" fillId="0" borderId="0" xfId="1" applyFont="1" applyBorder="1" applyAlignment="1">
      <alignment horizontal="center" wrapText="1"/>
    </xf>
    <xf numFmtId="164" fontId="9" fillId="3" borderId="0" xfId="1" applyFont="1" applyFill="1" applyBorder="1"/>
    <xf numFmtId="9" fontId="0" fillId="0" borderId="1" xfId="1" applyNumberFormat="1" applyFont="1" applyFill="1" applyBorder="1" applyAlignment="1">
      <alignment horizontal="center" vertical="center"/>
    </xf>
    <xf numFmtId="164" fontId="9" fillId="3" borderId="1" xfId="1" applyFont="1" applyFill="1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9" fontId="0" fillId="0" borderId="0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Fill="1"/>
    <xf numFmtId="167" fontId="2" fillId="0" borderId="0" xfId="0" applyNumberFormat="1" applyFont="1"/>
    <xf numFmtId="0" fontId="0" fillId="3" borderId="0" xfId="0" applyFill="1"/>
    <xf numFmtId="164" fontId="0" fillId="3" borderId="1" xfId="1" applyFont="1" applyFill="1" applyBorder="1" applyAlignment="1">
      <alignment horizontal="center" vertical="center" wrapText="1"/>
    </xf>
    <xf numFmtId="164" fontId="9" fillId="3" borderId="1" xfId="1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64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3" borderId="1" xfId="0" applyFill="1" applyBorder="1"/>
    <xf numFmtId="164" fontId="0" fillId="3" borderId="1" xfId="1" applyFont="1" applyFill="1" applyBorder="1" applyAlignment="1">
      <alignment horizontal="center"/>
    </xf>
    <xf numFmtId="0" fontId="0" fillId="0" borderId="13" xfId="0" applyBorder="1"/>
    <xf numFmtId="0" fontId="2" fillId="0" borderId="1" xfId="0" applyFont="1" applyBorder="1" applyAlignment="1">
      <alignment horizontal="center" wrapText="1"/>
    </xf>
    <xf numFmtId="9" fontId="2" fillId="0" borderId="1" xfId="5" applyFont="1" applyBorder="1" applyAlignment="1">
      <alignment horizontal="center" wrapText="1"/>
    </xf>
    <xf numFmtId="164" fontId="5" fillId="3" borderId="1" xfId="1" applyFont="1" applyFill="1" applyBorder="1" applyAlignment="1">
      <alignment horizontal="center" vertical="center"/>
    </xf>
    <xf numFmtId="9" fontId="2" fillId="0" borderId="1" xfId="1" applyNumberFormat="1" applyFont="1" applyFill="1" applyBorder="1" applyAlignment="1">
      <alignment horizontal="center" vertical="center"/>
    </xf>
    <xf numFmtId="164" fontId="0" fillId="0" borderId="13" xfId="1" applyFont="1" applyBorder="1" applyAlignment="1">
      <alignment vertical="center"/>
    </xf>
    <xf numFmtId="164" fontId="9" fillId="3" borderId="13" xfId="1" applyFont="1" applyFill="1" applyBorder="1" applyAlignment="1">
      <alignment horizontal="center" vertical="center"/>
    </xf>
    <xf numFmtId="0" fontId="0" fillId="3" borderId="13" xfId="0" applyFill="1" applyBorder="1" applyAlignment="1">
      <alignment wrapText="1"/>
    </xf>
    <xf numFmtId="9" fontId="2" fillId="0" borderId="13" xfId="1" applyNumberFormat="1" applyFont="1" applyFill="1" applyBorder="1" applyAlignment="1">
      <alignment horizontal="center" vertical="center"/>
    </xf>
    <xf numFmtId="164" fontId="2" fillId="0" borderId="13" xfId="1" applyFont="1" applyBorder="1" applyAlignment="1">
      <alignment vertical="center"/>
    </xf>
    <xf numFmtId="164" fontId="5" fillId="3" borderId="13" xfId="1" applyFont="1" applyFill="1" applyBorder="1" applyAlignment="1">
      <alignment horizontal="center" vertical="center"/>
    </xf>
    <xf numFmtId="164" fontId="0" fillId="0" borderId="0" xfId="1" applyFont="1" applyAlignment="1">
      <alignment vertical="center"/>
    </xf>
    <xf numFmtId="9" fontId="9" fillId="0" borderId="1" xfId="1" applyNumberFormat="1" applyFont="1" applyFill="1" applyBorder="1" applyAlignment="1">
      <alignment horizontal="center" vertical="center"/>
    </xf>
    <xf numFmtId="164" fontId="9" fillId="0" borderId="0" xfId="1" applyFont="1" applyBorder="1"/>
    <xf numFmtId="0" fontId="9" fillId="0" borderId="0" xfId="0" applyFont="1"/>
    <xf numFmtId="164" fontId="9" fillId="0" borderId="0" xfId="1" applyFont="1"/>
    <xf numFmtId="9" fontId="9" fillId="3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0" fontId="0" fillId="0" borderId="0" xfId="5" applyNumberFormat="1" applyFont="1"/>
    <xf numFmtId="0" fontId="9" fillId="3" borderId="13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wrapText="1"/>
    </xf>
    <xf numFmtId="164" fontId="2" fillId="0" borderId="1" xfId="1" applyFont="1" applyBorder="1" applyAlignment="1">
      <alignment horizontal="center" wrapText="1"/>
    </xf>
    <xf numFmtId="9" fontId="2" fillId="0" borderId="13" xfId="0" applyNumberFormat="1" applyFont="1" applyBorder="1" applyAlignment="1">
      <alignment horizontal="center" wrapText="1"/>
    </xf>
    <xf numFmtId="0" fontId="3" fillId="2" borderId="13" xfId="0" applyFont="1" applyFill="1" applyBorder="1" applyAlignment="1">
      <alignment horizontal="center" vertical="center" wrapText="1"/>
    </xf>
    <xf numFmtId="164" fontId="3" fillId="0" borderId="13" xfId="0" applyNumberFormat="1" applyFont="1" applyBorder="1"/>
    <xf numFmtId="167" fontId="2" fillId="0" borderId="13" xfId="3" applyNumberFormat="1" applyFont="1" applyBorder="1" applyAlignment="1">
      <alignment horizontal="center"/>
    </xf>
    <xf numFmtId="164" fontId="0" fillId="0" borderId="13" xfId="0" applyNumberFormat="1" applyBorder="1"/>
    <xf numFmtId="164" fontId="2" fillId="0" borderId="13" xfId="0" applyNumberFormat="1" applyFont="1" applyBorder="1"/>
    <xf numFmtId="0" fontId="0" fillId="0" borderId="13" xfId="0" applyFill="1" applyBorder="1"/>
    <xf numFmtId="9" fontId="0" fillId="3" borderId="0" xfId="5" applyFont="1" applyFill="1"/>
    <xf numFmtId="9" fontId="0" fillId="0" borderId="0" xfId="5" applyFont="1"/>
    <xf numFmtId="168" fontId="0" fillId="0" borderId="0" xfId="5" applyNumberFormat="1" applyFont="1"/>
    <xf numFmtId="10" fontId="2" fillId="0" borderId="1" xfId="5" applyNumberFormat="1" applyFont="1" applyBorder="1" applyAlignment="1">
      <alignment horizontal="center" wrapText="1"/>
    </xf>
    <xf numFmtId="0" fontId="0" fillId="0" borderId="0" xfId="0" applyFill="1" applyBorder="1" applyAlignment="1">
      <alignment wrapText="1"/>
    </xf>
    <xf numFmtId="168" fontId="9" fillId="3" borderId="1" xfId="5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0" fillId="4" borderId="1" xfId="1" applyFont="1" applyFill="1" applyBorder="1" applyAlignment="1" applyProtection="1">
      <alignment horizontal="center" vertical="center"/>
      <protection locked="0"/>
    </xf>
    <xf numFmtId="164" fontId="9" fillId="4" borderId="1" xfId="1" applyFont="1" applyFill="1" applyBorder="1" applyAlignment="1" applyProtection="1">
      <alignment horizontal="center" vertical="center"/>
      <protection locked="0"/>
    </xf>
    <xf numFmtId="9" fontId="0" fillId="4" borderId="1" xfId="1" applyNumberFormat="1" applyFont="1" applyFill="1" applyBorder="1" applyAlignment="1" applyProtection="1">
      <alignment horizontal="center" vertical="center"/>
      <protection locked="0"/>
    </xf>
    <xf numFmtId="164" fontId="9" fillId="4" borderId="13" xfId="1" applyFont="1" applyFill="1" applyBorder="1" applyAlignment="1" applyProtection="1">
      <alignment horizontal="center" vertical="center"/>
      <protection locked="0"/>
    </xf>
    <xf numFmtId="9" fontId="0" fillId="4" borderId="13" xfId="1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wrapText="1"/>
      <protection locked="0"/>
    </xf>
    <xf numFmtId="164" fontId="9" fillId="4" borderId="1" xfId="1" applyFont="1" applyFill="1" applyBorder="1" applyAlignment="1" applyProtection="1">
      <alignment horizontal="center" vertical="center" wrapText="1"/>
      <protection locked="0"/>
    </xf>
    <xf numFmtId="164" fontId="0" fillId="4" borderId="1" xfId="1" applyFont="1" applyFill="1" applyBorder="1" applyProtection="1">
      <protection locked="0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9" fontId="0" fillId="4" borderId="1" xfId="5" applyFont="1" applyFill="1" applyBorder="1" applyAlignment="1" applyProtection="1">
      <alignment horizontal="center" vertical="center"/>
      <protection locked="0"/>
    </xf>
    <xf numFmtId="166" fontId="0" fillId="3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3" xfId="0" applyNumberFormat="1" applyFont="1" applyFill="1" applyBorder="1"/>
    <xf numFmtId="1" fontId="2" fillId="0" borderId="13" xfId="3" applyNumberFormat="1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 wrapText="1"/>
    </xf>
    <xf numFmtId="0" fontId="14" fillId="3" borderId="14" xfId="0" applyFont="1" applyFill="1" applyBorder="1" applyAlignment="1">
      <alignment wrapText="1"/>
    </xf>
    <xf numFmtId="0" fontId="14" fillId="3" borderId="15" xfId="0" applyFont="1" applyFill="1" applyBorder="1" applyAlignment="1">
      <alignment wrapText="1"/>
    </xf>
    <xf numFmtId="0" fontId="14" fillId="3" borderId="16" xfId="0" applyFont="1" applyFill="1" applyBorder="1" applyAlignment="1">
      <alignment wrapText="1"/>
    </xf>
    <xf numFmtId="0" fontId="14" fillId="3" borderId="0" xfId="0" applyFont="1" applyFill="1" applyBorder="1" applyAlignment="1">
      <alignment wrapText="1"/>
    </xf>
    <xf numFmtId="0" fontId="14" fillId="3" borderId="18" xfId="0" applyFont="1" applyFill="1" applyBorder="1" applyAlignment="1">
      <alignment wrapText="1"/>
    </xf>
    <xf numFmtId="9" fontId="2" fillId="0" borderId="0" xfId="0" applyNumberFormat="1" applyFont="1" applyBorder="1" applyAlignment="1">
      <alignment horizontal="center" wrapText="1"/>
    </xf>
    <xf numFmtId="0" fontId="8" fillId="5" borderId="6" xfId="0" applyFont="1" applyFill="1" applyBorder="1" applyAlignment="1">
      <alignment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22" fillId="0" borderId="0" xfId="0" applyFont="1"/>
    <xf numFmtId="9" fontId="0" fillId="3" borderId="13" xfId="5" applyFont="1" applyFill="1" applyBorder="1" applyAlignment="1" applyProtection="1">
      <alignment horizontal="right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0" fontId="0" fillId="0" borderId="13" xfId="0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13" xfId="0" applyFont="1" applyBorder="1" applyAlignment="1">
      <alignment horizontal="center"/>
    </xf>
    <xf numFmtId="9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/>
    </xf>
    <xf numFmtId="9" fontId="2" fillId="0" borderId="4" xfId="1" applyNumberFormat="1" applyFont="1" applyFill="1" applyBorder="1" applyAlignment="1">
      <alignment horizontal="center" vertical="center"/>
    </xf>
    <xf numFmtId="9" fontId="2" fillId="0" borderId="7" xfId="1" applyNumberFormat="1" applyFont="1" applyFill="1" applyBorder="1" applyAlignment="1">
      <alignment horizontal="center" vertical="center"/>
    </xf>
    <xf numFmtId="9" fontId="2" fillId="0" borderId="5" xfId="1" applyNumberFormat="1" applyFont="1" applyFill="1" applyBorder="1" applyAlignment="1">
      <alignment horizontal="center" vertical="center"/>
    </xf>
    <xf numFmtId="9" fontId="9" fillId="4" borderId="4" xfId="5" applyFont="1" applyFill="1" applyBorder="1" applyAlignment="1" applyProtection="1">
      <alignment horizontal="center" vertical="center"/>
      <protection locked="0"/>
    </xf>
    <xf numFmtId="9" fontId="9" fillId="4" borderId="7" xfId="5" applyFont="1" applyFill="1" applyBorder="1" applyAlignment="1" applyProtection="1">
      <alignment horizontal="center" vertical="center"/>
      <protection locked="0"/>
    </xf>
    <xf numFmtId="9" fontId="9" fillId="4" borderId="5" xfId="5" applyFont="1" applyFill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19" fillId="0" borderId="18" xfId="1" applyFont="1" applyBorder="1" applyAlignment="1">
      <alignment horizontal="center" vertical="center" wrapText="1"/>
    </xf>
    <xf numFmtId="164" fontId="19" fillId="0" borderId="0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15" fillId="3" borderId="13" xfId="0" applyFont="1" applyFill="1" applyBorder="1" applyAlignment="1">
      <alignment horizontal="left" wrapText="1"/>
    </xf>
    <xf numFmtId="9" fontId="5" fillId="3" borderId="13" xfId="1" applyNumberFormat="1" applyFont="1" applyFill="1" applyBorder="1" applyAlignment="1">
      <alignment horizontal="center" vertical="center"/>
    </xf>
    <xf numFmtId="164" fontId="5" fillId="3" borderId="13" xfId="1" applyFont="1" applyFill="1" applyBorder="1" applyAlignment="1">
      <alignment horizontal="center" vertical="center"/>
    </xf>
    <xf numFmtId="9" fontId="9" fillId="4" borderId="13" xfId="5" applyFont="1" applyFill="1" applyBorder="1" applyAlignment="1" applyProtection="1">
      <alignment horizontal="center" vertical="center"/>
      <protection locked="0"/>
    </xf>
    <xf numFmtId="0" fontId="14" fillId="3" borderId="13" xfId="0" applyFont="1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9" fillId="3" borderId="13" xfId="0" applyFont="1" applyFill="1" applyBorder="1" applyAlignment="1">
      <alignment horizontal="left" vertical="center" wrapText="1"/>
    </xf>
    <xf numFmtId="0" fontId="14" fillId="3" borderId="14" xfId="0" applyFont="1" applyFill="1" applyBorder="1" applyAlignment="1">
      <alignment horizontal="left" vertical="center" wrapText="1"/>
    </xf>
    <xf numFmtId="0" fontId="14" fillId="3" borderId="15" xfId="0" applyFont="1" applyFill="1" applyBorder="1" applyAlignment="1">
      <alignment horizontal="left" vertical="center" wrapText="1"/>
    </xf>
    <xf numFmtId="0" fontId="14" fillId="3" borderId="16" xfId="0" applyFont="1" applyFill="1" applyBorder="1" applyAlignment="1">
      <alignment horizontal="left" vertical="center" wrapText="1"/>
    </xf>
    <xf numFmtId="164" fontId="2" fillId="0" borderId="17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164" fontId="2" fillId="0" borderId="19" xfId="1" applyFont="1" applyBorder="1" applyAlignment="1">
      <alignment horizontal="center" vertical="center" wrapText="1"/>
    </xf>
    <xf numFmtId="164" fontId="2" fillId="0" borderId="12" xfId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9" fontId="0" fillId="3" borderId="4" xfId="1" applyNumberFormat="1" applyFont="1" applyFill="1" applyBorder="1" applyAlignment="1">
      <alignment horizontal="center" vertical="center" wrapText="1"/>
    </xf>
    <xf numFmtId="164" fontId="0" fillId="3" borderId="7" xfId="1" applyFont="1" applyFill="1" applyBorder="1" applyAlignment="1">
      <alignment horizontal="center" vertical="center" wrapText="1"/>
    </xf>
    <xf numFmtId="164" fontId="0" fillId="3" borderId="5" xfId="1" applyFont="1" applyFill="1" applyBorder="1" applyAlignment="1">
      <alignment horizontal="center" vertical="center" wrapText="1"/>
    </xf>
    <xf numFmtId="9" fontId="0" fillId="4" borderId="4" xfId="1" applyNumberFormat="1" applyFont="1" applyFill="1" applyBorder="1" applyAlignment="1" applyProtection="1">
      <alignment horizontal="center" vertical="center" wrapText="1"/>
      <protection locked="0"/>
    </xf>
    <xf numFmtId="164" fontId="0" fillId="4" borderId="7" xfId="1" applyFont="1" applyFill="1" applyBorder="1" applyAlignment="1" applyProtection="1">
      <alignment horizontal="center" vertical="center" wrapText="1"/>
      <protection locked="0"/>
    </xf>
    <xf numFmtId="164" fontId="0" fillId="4" borderId="5" xfId="1" applyFont="1" applyFill="1" applyBorder="1" applyAlignment="1" applyProtection="1">
      <alignment horizontal="center" vertical="center" wrapText="1"/>
      <protection locked="0"/>
    </xf>
    <xf numFmtId="0" fontId="5" fillId="3" borderId="13" xfId="0" applyFont="1" applyFill="1" applyBorder="1" applyAlignment="1">
      <alignment horizontal="left" vertical="center" wrapText="1"/>
    </xf>
    <xf numFmtId="0" fontId="14" fillId="3" borderId="14" xfId="0" applyFont="1" applyFill="1" applyBorder="1" applyAlignment="1">
      <alignment horizontal="left" wrapText="1"/>
    </xf>
    <xf numFmtId="0" fontId="14" fillId="3" borderId="15" xfId="0" applyFont="1" applyFill="1" applyBorder="1" applyAlignment="1">
      <alignment horizontal="left" wrapText="1"/>
    </xf>
    <xf numFmtId="0" fontId="14" fillId="3" borderId="16" xfId="0" applyFont="1" applyFill="1" applyBorder="1" applyAlignment="1">
      <alignment horizontal="left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wrapText="1"/>
    </xf>
    <xf numFmtId="0" fontId="2" fillId="6" borderId="1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164" fontId="2" fillId="0" borderId="4" xfId="1" applyFont="1" applyBorder="1" applyAlignment="1">
      <alignment horizontal="center" vertical="center" wrapText="1"/>
    </xf>
    <xf numFmtId="164" fontId="2" fillId="0" borderId="5" xfId="1" applyFont="1" applyBorder="1" applyAlignment="1">
      <alignment horizontal="center" vertical="center" wrapText="1"/>
    </xf>
  </cellXfs>
  <cellStyles count="164"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" xfId="80" builtinId="8" hidden="1"/>
    <cellStyle name="Collegamento ipertestuale" xfId="82" builtinId="8" hidden="1"/>
    <cellStyle name="Collegamento ipertestuale" xfId="84" builtinId="8" hidden="1"/>
    <cellStyle name="Collegamento ipertestuale" xfId="86" builtinId="8" hidden="1"/>
    <cellStyle name="Collegamento ipertestuale" xfId="88" builtinId="8" hidden="1"/>
    <cellStyle name="Collegamento ipertestuale" xfId="90" builtinId="8" hidden="1"/>
    <cellStyle name="Collegamento ipertestuale" xfId="92" builtinId="8" hidden="1"/>
    <cellStyle name="Collegamento ipertestuale" xfId="94" builtinId="8" hidden="1"/>
    <cellStyle name="Collegamento ipertestuale" xfId="96" builtinId="8" hidden="1"/>
    <cellStyle name="Collegamento ipertestuale" xfId="98" builtinId="8" hidden="1"/>
    <cellStyle name="Collegamento ipertestuale" xfId="100" builtinId="8" hidden="1"/>
    <cellStyle name="Collegamento ipertestuale" xfId="102" builtinId="8" hidden="1"/>
    <cellStyle name="Collegamento ipertestuale" xfId="104" builtinId="8" hidden="1"/>
    <cellStyle name="Collegamento ipertestuale" xfId="106" builtinId="8" hidden="1"/>
    <cellStyle name="Collegamento ipertestuale" xfId="108" builtinId="8" hidden="1"/>
    <cellStyle name="Collegamento ipertestuale" xfId="110" builtinId="8" hidden="1"/>
    <cellStyle name="Collegamento ipertestuale" xfId="112" builtinId="8" hidden="1"/>
    <cellStyle name="Collegamento ipertestuale" xfId="114" builtinId="8" hidden="1"/>
    <cellStyle name="Collegamento ipertestuale" xfId="116" builtinId="8" hidden="1"/>
    <cellStyle name="Collegamento ipertestuale" xfId="118" builtinId="8" hidden="1"/>
    <cellStyle name="Collegamento ipertestuale" xfId="120" builtinId="8" hidden="1"/>
    <cellStyle name="Collegamento ipertestuale" xfId="122" builtinId="8" hidden="1"/>
    <cellStyle name="Collegamento ipertestuale" xfId="124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visitato" xfId="7" builtinId="9" hidden="1"/>
    <cellStyle name="Collegamento visitato" xfId="9" builtinId="9" hidden="1"/>
    <cellStyle name="Collegamento visitato" xfId="11" builtinId="9" hidden="1"/>
    <cellStyle name="Collegamento visitato" xfId="13" builtinId="9" hidden="1"/>
    <cellStyle name="Collegamento visitato" xfId="15" builtinId="9" hidden="1"/>
    <cellStyle name="Collegamento visitato" xfId="17" builtinId="9" hidden="1"/>
    <cellStyle name="Collegamento visitato" xfId="19" builtinId="9" hidden="1"/>
    <cellStyle name="Collegamento visitato" xfId="21" builtinId="9" hidden="1"/>
    <cellStyle name="Collegamento visitato" xfId="23" builtinId="9" hidden="1"/>
    <cellStyle name="Collegamento visitato" xfId="25" builtinId="9" hidden="1"/>
    <cellStyle name="Collegamento visitato" xfId="27" builtinId="9" hidden="1"/>
    <cellStyle name="Collegamento visitato" xfId="29" builtinId="9" hidden="1"/>
    <cellStyle name="Collegamento visitato" xfId="31" builtinId="9" hidden="1"/>
    <cellStyle name="Collegamento visitato" xfId="33" builtinId="9" hidden="1"/>
    <cellStyle name="Collegamento visitato" xfId="35" builtinId="9" hidden="1"/>
    <cellStyle name="Collegamento visitato" xfId="37" builtinId="9" hidden="1"/>
    <cellStyle name="Collegamento visitato" xfId="39" builtinId="9" hidden="1"/>
    <cellStyle name="Collegamento visitato" xfId="41" builtinId="9" hidden="1"/>
    <cellStyle name="Collegamento visitato" xfId="43" builtinId="9" hidden="1"/>
    <cellStyle name="Collegamento visitato" xfId="45" builtinId="9" hidden="1"/>
    <cellStyle name="Collegamento visitato" xfId="47" builtinId="9" hidden="1"/>
    <cellStyle name="Collegamento visitato" xfId="49" builtinId="9" hidden="1"/>
    <cellStyle name="Collegamento visitato" xfId="51" builtinId="9" hidden="1"/>
    <cellStyle name="Collegamento visitato" xfId="53" builtinId="9" hidden="1"/>
    <cellStyle name="Collegamento visitato" xfId="55" builtinId="9" hidden="1"/>
    <cellStyle name="Collegamento visitato" xfId="57" builtinId="9" hidden="1"/>
    <cellStyle name="Collegamento visitato" xfId="59" builtinId="9" hidden="1"/>
    <cellStyle name="Collegamento visitato" xfId="61" builtinId="9" hidden="1"/>
    <cellStyle name="Collegamento visitato" xfId="63" builtinId="9" hidden="1"/>
    <cellStyle name="Collegamento visitato" xfId="65" builtinId="9" hidden="1"/>
    <cellStyle name="Collegamento visitato" xfId="67" builtinId="9" hidden="1"/>
    <cellStyle name="Collegamento visitato" xfId="69" builtinId="9" hidden="1"/>
    <cellStyle name="Collegamento visitato" xfId="71" builtinId="9" hidden="1"/>
    <cellStyle name="Collegamento visitato" xfId="73" builtinId="9" hidden="1"/>
    <cellStyle name="Collegamento visitato" xfId="75" builtinId="9" hidden="1"/>
    <cellStyle name="Collegamento visitato" xfId="77" builtinId="9" hidden="1"/>
    <cellStyle name="Collegamento visitato" xfId="79" builtinId="9" hidden="1"/>
    <cellStyle name="Collegamento visitato" xfId="81" builtinId="9" hidden="1"/>
    <cellStyle name="Collegamento visitato" xfId="83" builtinId="9" hidden="1"/>
    <cellStyle name="Collegamento visitato" xfId="85" builtinId="9" hidden="1"/>
    <cellStyle name="Collegamento visitato" xfId="87" builtinId="9" hidden="1"/>
    <cellStyle name="Collegamento visitato" xfId="89" builtinId="9" hidden="1"/>
    <cellStyle name="Collegamento visitato" xfId="91" builtinId="9" hidden="1"/>
    <cellStyle name="Collegamento visitato" xfId="93" builtinId="9" hidden="1"/>
    <cellStyle name="Collegamento visitato" xfId="95" builtinId="9" hidden="1"/>
    <cellStyle name="Collegamento visitato" xfId="97" builtinId="9" hidden="1"/>
    <cellStyle name="Collegamento visitato" xfId="99" builtinId="9" hidden="1"/>
    <cellStyle name="Collegamento visitato" xfId="101" builtinId="9" hidden="1"/>
    <cellStyle name="Collegamento visitato" xfId="103" builtinId="9" hidden="1"/>
    <cellStyle name="Collegamento visitato" xfId="105" builtinId="9" hidden="1"/>
    <cellStyle name="Collegamento visitato" xfId="107" builtinId="9" hidden="1"/>
    <cellStyle name="Collegamento visitato" xfId="109" builtinId="9" hidden="1"/>
    <cellStyle name="Collegamento visitato" xfId="111" builtinId="9" hidden="1"/>
    <cellStyle name="Collegamento visitato" xfId="113" builtinId="9" hidden="1"/>
    <cellStyle name="Collegamento visitato" xfId="115" builtinId="9" hidden="1"/>
    <cellStyle name="Collegamento visitato" xfId="117" builtinId="9" hidden="1"/>
    <cellStyle name="Collegamento visitato" xfId="119" builtinId="9" hidden="1"/>
    <cellStyle name="Collegamento visitato" xfId="121" builtinId="9" hidden="1"/>
    <cellStyle name="Collegamento visitato" xfId="123" builtinId="9" hidden="1"/>
    <cellStyle name="Collegamento visitato" xfId="125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Collegamento visitato" xfId="147" builtinId="9" hidden="1"/>
    <cellStyle name="Collegamento visitato" xfId="149" builtinId="9" hidden="1"/>
    <cellStyle name="Collegamento visitato" xfId="151" builtinId="9" hidden="1"/>
    <cellStyle name="Collegamento visitato" xfId="153" builtinId="9" hidden="1"/>
    <cellStyle name="Collegamento visitato" xfId="155" builtinId="9" hidden="1"/>
    <cellStyle name="Collegamento visitato" xfId="157" builtinId="9" hidden="1"/>
    <cellStyle name="Collegamento visitato" xfId="159" builtinId="9" hidden="1"/>
    <cellStyle name="Collegamento visitato" xfId="161" builtinId="9" hidden="1"/>
    <cellStyle name="Collegamento visitato" xfId="163" builtinId="9" hidden="1"/>
    <cellStyle name="Normale" xfId="0" builtinId="0"/>
    <cellStyle name="Normale 2" xfId="2"/>
    <cellStyle name="Percentuale" xfId="5" builtinId="5"/>
    <cellStyle name="Valuta" xfId="1" builtinId="4"/>
    <cellStyle name="Valuta 2" xfId="4"/>
    <cellStyle name="Virgola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53"/>
  <sheetViews>
    <sheetView topLeftCell="B1" workbookViewId="0">
      <selection activeCell="G14" sqref="G14"/>
    </sheetView>
  </sheetViews>
  <sheetFormatPr baseColWidth="10" defaultColWidth="8.83203125" defaultRowHeight="14" x14ac:dyDescent="0"/>
  <cols>
    <col min="1" max="1" width="9.6640625" style="108" bestFit="1" customWidth="1"/>
    <col min="2" max="2" width="28.6640625" style="7" customWidth="1"/>
    <col min="3" max="13" width="16.6640625" customWidth="1"/>
    <col min="14" max="14" width="16.6640625" style="21" customWidth="1"/>
    <col min="15" max="22" width="16.6640625" customWidth="1"/>
  </cols>
  <sheetData>
    <row r="1" spans="1:15">
      <c r="B1" s="176" t="s">
        <v>11</v>
      </c>
      <c r="C1" s="177"/>
      <c r="D1" s="169" t="s">
        <v>7</v>
      </c>
      <c r="E1" s="169"/>
      <c r="F1" s="169" t="s">
        <v>12</v>
      </c>
      <c r="G1" s="169"/>
      <c r="H1" s="169"/>
      <c r="I1" s="169" t="s">
        <v>8</v>
      </c>
      <c r="J1" s="169"/>
      <c r="K1" s="169"/>
    </row>
    <row r="2" spans="1:15" ht="70">
      <c r="A2" s="8" t="s">
        <v>56</v>
      </c>
      <c r="B2" s="8" t="s">
        <v>6</v>
      </c>
      <c r="C2" s="8" t="s">
        <v>115</v>
      </c>
      <c r="D2" s="8" t="s">
        <v>77</v>
      </c>
      <c r="E2" s="8" t="s">
        <v>78</v>
      </c>
      <c r="F2" s="8" t="s">
        <v>79</v>
      </c>
      <c r="G2" s="8" t="s">
        <v>80</v>
      </c>
      <c r="H2" s="8" t="s">
        <v>81</v>
      </c>
      <c r="I2" s="8" t="s">
        <v>82</v>
      </c>
      <c r="J2" s="8" t="s">
        <v>83</v>
      </c>
      <c r="K2" s="8" t="s">
        <v>84</v>
      </c>
    </row>
    <row r="3" spans="1:15" ht="50.25" customHeight="1">
      <c r="A3" s="109">
        <v>1</v>
      </c>
      <c r="B3" s="112" t="s">
        <v>85</v>
      </c>
      <c r="C3" s="44">
        <f t="shared" ref="C3:C11" si="0">E3+H3+K3</f>
        <v>0</v>
      </c>
      <c r="D3" s="62">
        <v>4500000</v>
      </c>
      <c r="E3" s="96"/>
      <c r="F3" s="63">
        <v>0.05</v>
      </c>
      <c r="G3" s="98"/>
      <c r="H3" s="44">
        <f>E3*G3*8</f>
        <v>0</v>
      </c>
      <c r="I3" s="170">
        <v>0.02</v>
      </c>
      <c r="J3" s="173"/>
      <c r="K3" s="44">
        <f>E3*J$3*8</f>
        <v>0</v>
      </c>
    </row>
    <row r="4" spans="1:15" ht="42">
      <c r="A4" s="109">
        <v>2</v>
      </c>
      <c r="B4" s="112" t="s">
        <v>24</v>
      </c>
      <c r="C4" s="44">
        <f t="shared" si="0"/>
        <v>0</v>
      </c>
      <c r="D4" s="62">
        <f>330*8</f>
        <v>2640</v>
      </c>
      <c r="E4" s="97"/>
      <c r="F4" s="63">
        <v>0.05</v>
      </c>
      <c r="G4" s="98"/>
      <c r="H4" s="44">
        <f t="shared" ref="H4:H11" si="1">E4*G4*8</f>
        <v>0</v>
      </c>
      <c r="I4" s="171"/>
      <c r="J4" s="174"/>
      <c r="K4" s="44">
        <f t="shared" ref="K4:K11" si="2">E4*J$3*8</f>
        <v>0</v>
      </c>
    </row>
    <row r="5" spans="1:15" ht="42">
      <c r="A5" s="109">
        <v>3</v>
      </c>
      <c r="B5" s="112" t="s">
        <v>28</v>
      </c>
      <c r="C5" s="44">
        <f t="shared" ref="C5" si="3">E5+H5+K5</f>
        <v>0</v>
      </c>
      <c r="D5" s="62">
        <f>165*8</f>
        <v>1320</v>
      </c>
      <c r="E5" s="97"/>
      <c r="F5" s="63">
        <v>0.05</v>
      </c>
      <c r="G5" s="98"/>
      <c r="H5" s="44">
        <f t="shared" ref="H5" si="4">E5*G5*8</f>
        <v>0</v>
      </c>
      <c r="I5" s="171"/>
      <c r="J5" s="174"/>
      <c r="K5" s="44">
        <f t="shared" ref="K5" si="5">E5*J$3*8</f>
        <v>0</v>
      </c>
    </row>
    <row r="6" spans="1:15" ht="50.25" customHeight="1">
      <c r="A6" s="109">
        <v>4</v>
      </c>
      <c r="B6" s="112" t="s">
        <v>86</v>
      </c>
      <c r="C6" s="44">
        <f>E6+H6+K6</f>
        <v>0</v>
      </c>
      <c r="D6" s="62">
        <v>371500</v>
      </c>
      <c r="E6" s="97"/>
      <c r="F6" s="63">
        <v>0.1</v>
      </c>
      <c r="G6" s="98"/>
      <c r="H6" s="44">
        <f t="shared" si="1"/>
        <v>0</v>
      </c>
      <c r="I6" s="171"/>
      <c r="J6" s="174"/>
      <c r="K6" s="44">
        <f t="shared" si="2"/>
        <v>0</v>
      </c>
    </row>
    <row r="7" spans="1:15" ht="50.25" customHeight="1">
      <c r="A7" s="109">
        <v>5</v>
      </c>
      <c r="B7" s="112" t="s">
        <v>87</v>
      </c>
      <c r="C7" s="44">
        <f t="shared" si="0"/>
        <v>0</v>
      </c>
      <c r="D7" s="62">
        <v>145000</v>
      </c>
      <c r="E7" s="97"/>
      <c r="F7" s="63">
        <v>0.1</v>
      </c>
      <c r="G7" s="98"/>
      <c r="H7" s="44">
        <f t="shared" si="1"/>
        <v>0</v>
      </c>
      <c r="I7" s="171"/>
      <c r="J7" s="174"/>
      <c r="K7" s="44">
        <f t="shared" si="2"/>
        <v>0</v>
      </c>
    </row>
    <row r="8" spans="1:15" ht="42">
      <c r="A8" s="109">
        <v>6</v>
      </c>
      <c r="B8" s="112" t="s">
        <v>88</v>
      </c>
      <c r="C8" s="44">
        <f t="shared" si="0"/>
        <v>0</v>
      </c>
      <c r="D8" s="62">
        <v>81500</v>
      </c>
      <c r="E8" s="97"/>
      <c r="F8" s="63">
        <v>0.1</v>
      </c>
      <c r="G8" s="98"/>
      <c r="H8" s="44">
        <f t="shared" si="1"/>
        <v>0</v>
      </c>
      <c r="I8" s="171"/>
      <c r="J8" s="174"/>
      <c r="K8" s="44">
        <f t="shared" si="2"/>
        <v>0</v>
      </c>
    </row>
    <row r="9" spans="1:15" ht="42">
      <c r="A9" s="109">
        <v>7</v>
      </c>
      <c r="B9" s="112" t="s">
        <v>89</v>
      </c>
      <c r="C9" s="44">
        <f t="shared" si="0"/>
        <v>0</v>
      </c>
      <c r="D9" s="62">
        <v>211000</v>
      </c>
      <c r="E9" s="97"/>
      <c r="F9" s="63">
        <v>0.1</v>
      </c>
      <c r="G9" s="98"/>
      <c r="H9" s="44">
        <f t="shared" si="1"/>
        <v>0</v>
      </c>
      <c r="I9" s="171"/>
      <c r="J9" s="174"/>
      <c r="K9" s="44">
        <f t="shared" si="2"/>
        <v>0</v>
      </c>
    </row>
    <row r="10" spans="1:15" ht="28">
      <c r="A10" s="109">
        <v>8</v>
      </c>
      <c r="B10" s="112" t="s">
        <v>90</v>
      </c>
      <c r="C10" s="44">
        <f t="shared" si="0"/>
        <v>0</v>
      </c>
      <c r="D10" s="62">
        <v>71000</v>
      </c>
      <c r="E10" s="97"/>
      <c r="F10" s="63">
        <v>0.1</v>
      </c>
      <c r="G10" s="98"/>
      <c r="H10" s="44">
        <f t="shared" si="1"/>
        <v>0</v>
      </c>
      <c r="I10" s="171"/>
      <c r="J10" s="174"/>
      <c r="K10" s="44">
        <f t="shared" si="2"/>
        <v>0</v>
      </c>
    </row>
    <row r="11" spans="1:15" ht="28">
      <c r="A11" s="109">
        <v>9</v>
      </c>
      <c r="B11" s="112" t="s">
        <v>91</v>
      </c>
      <c r="C11" s="44">
        <f t="shared" si="0"/>
        <v>0</v>
      </c>
      <c r="D11" s="62">
        <v>76500</v>
      </c>
      <c r="E11" s="97"/>
      <c r="F11" s="63">
        <v>0.1</v>
      </c>
      <c r="G11" s="98"/>
      <c r="H11" s="44">
        <f t="shared" si="1"/>
        <v>0</v>
      </c>
      <c r="I11" s="172"/>
      <c r="J11" s="175"/>
      <c r="K11" s="44">
        <f t="shared" si="2"/>
        <v>0</v>
      </c>
    </row>
    <row r="12" spans="1:15">
      <c r="A12" s="110"/>
      <c r="B12" s="113"/>
      <c r="C12" s="42"/>
      <c r="D12" s="42"/>
      <c r="E12" s="42"/>
      <c r="F12" s="42"/>
      <c r="G12" s="42"/>
      <c r="H12" s="42"/>
      <c r="I12" s="42"/>
      <c r="J12" s="42"/>
      <c r="K12" s="42"/>
      <c r="L12" s="33"/>
      <c r="N12"/>
      <c r="O12" s="21"/>
    </row>
    <row r="13" spans="1:15">
      <c r="A13" s="111"/>
      <c r="B13" s="114" t="s">
        <v>26</v>
      </c>
      <c r="C13" s="42"/>
      <c r="D13" s="42"/>
      <c r="E13" s="42"/>
      <c r="F13" s="42"/>
      <c r="G13" s="42"/>
      <c r="H13" s="42"/>
      <c r="I13" s="42"/>
      <c r="J13" s="42"/>
      <c r="K13" s="42"/>
      <c r="L13" s="33"/>
      <c r="N13"/>
      <c r="O13" s="21"/>
    </row>
    <row r="14" spans="1:15" ht="56">
      <c r="A14" s="109">
        <v>10</v>
      </c>
      <c r="B14" s="112" t="s">
        <v>25</v>
      </c>
      <c r="C14" s="44">
        <f t="shared" ref="C14" si="6">E14+H14+K14</f>
        <v>0</v>
      </c>
      <c r="D14" s="62">
        <v>500</v>
      </c>
      <c r="E14" s="97"/>
      <c r="F14" s="63">
        <v>0.1</v>
      </c>
      <c r="G14" s="98"/>
      <c r="H14" s="44">
        <f t="shared" ref="H14" si="7">E14*G14*8</f>
        <v>0</v>
      </c>
      <c r="I14" s="63">
        <v>0.02</v>
      </c>
      <c r="J14" s="149" t="s">
        <v>295</v>
      </c>
      <c r="K14" s="44">
        <f t="shared" ref="K14" si="8">E14*J$3*8</f>
        <v>0</v>
      </c>
      <c r="L14" s="33"/>
      <c r="N14"/>
      <c r="O14" s="21"/>
    </row>
    <row r="15" spans="1:15">
      <c r="B15" s="115"/>
      <c r="C15" s="11"/>
      <c r="D15" s="11"/>
      <c r="E15" s="11"/>
      <c r="F15" s="46"/>
      <c r="G15" s="45"/>
      <c r="H15" s="45"/>
      <c r="I15" s="46"/>
      <c r="J15" s="45"/>
      <c r="K15" s="45"/>
      <c r="L15" s="33"/>
      <c r="N15"/>
      <c r="O15" s="21"/>
    </row>
    <row r="16" spans="1:15">
      <c r="B16" s="115"/>
      <c r="C16" s="11"/>
      <c r="D16" s="11"/>
      <c r="E16" s="11"/>
      <c r="F16" s="11"/>
      <c r="G16" s="11"/>
      <c r="H16" s="11"/>
      <c r="I16" s="11"/>
      <c r="J16" s="11"/>
      <c r="K16" s="11"/>
    </row>
    <row r="17" spans="1:19" ht="23">
      <c r="B17" s="168" t="s">
        <v>100</v>
      </c>
      <c r="C17" s="168"/>
      <c r="D17" s="168"/>
      <c r="E17" s="168"/>
      <c r="F17" s="168"/>
      <c r="G17" s="168"/>
      <c r="H17" s="168"/>
      <c r="I17" s="168"/>
      <c r="J17" s="168"/>
    </row>
    <row r="18" spans="1:19" s="7" customFormat="1" ht="30" customHeight="1">
      <c r="A18" s="108" t="s">
        <v>97</v>
      </c>
      <c r="B18" s="156" t="s">
        <v>95</v>
      </c>
      <c r="C18" s="156"/>
      <c r="D18" s="156"/>
      <c r="E18" s="156"/>
      <c r="F18" s="156"/>
      <c r="G18" s="156"/>
      <c r="H18" s="156"/>
      <c r="I18" s="156"/>
      <c r="J18" s="156"/>
      <c r="K18" s="70"/>
    </row>
    <row r="19" spans="1:19" s="7" customFormat="1" ht="59.25" customHeight="1">
      <c r="A19" s="108" t="s">
        <v>98</v>
      </c>
      <c r="B19" s="156" t="s">
        <v>93</v>
      </c>
      <c r="C19" s="156"/>
      <c r="D19" s="156"/>
      <c r="E19" s="156"/>
      <c r="F19" s="156"/>
      <c r="G19" s="156"/>
      <c r="H19" s="156"/>
      <c r="I19" s="156"/>
      <c r="J19" s="156"/>
      <c r="K19" s="70"/>
    </row>
    <row r="20" spans="1:19" s="7" customFormat="1" ht="47.25" customHeight="1">
      <c r="A20" s="108" t="s">
        <v>99</v>
      </c>
      <c r="B20" s="156" t="s">
        <v>94</v>
      </c>
      <c r="C20" s="156"/>
      <c r="D20" s="156"/>
      <c r="E20" s="156"/>
      <c r="F20" s="156"/>
      <c r="G20" s="156"/>
      <c r="H20" s="156"/>
      <c r="I20" s="156"/>
      <c r="J20" s="156"/>
      <c r="K20" s="70"/>
    </row>
    <row r="21" spans="1:19" ht="29.25" customHeight="1">
      <c r="B21" s="158" t="s">
        <v>96</v>
      </c>
      <c r="C21" s="158"/>
      <c r="D21" s="158"/>
      <c r="E21" s="158"/>
      <c r="F21" s="158"/>
      <c r="G21" s="158"/>
      <c r="H21" s="158"/>
      <c r="I21" s="158"/>
      <c r="J21" s="158"/>
      <c r="K21" s="21"/>
      <c r="N21"/>
    </row>
    <row r="22" spans="1:19" s="7" customFormat="1" ht="60" customHeight="1">
      <c r="A22" s="108" t="s">
        <v>103</v>
      </c>
      <c r="B22" s="157" t="s">
        <v>101</v>
      </c>
      <c r="C22" s="157"/>
      <c r="D22" s="157"/>
      <c r="E22" s="157"/>
      <c r="F22" s="157"/>
      <c r="G22" s="157"/>
      <c r="H22" s="157"/>
      <c r="I22" s="157"/>
      <c r="J22" s="157"/>
      <c r="K22" s="70"/>
    </row>
    <row r="23" spans="1:19" s="7" customFormat="1" ht="60" customHeight="1">
      <c r="A23" s="108" t="s">
        <v>104</v>
      </c>
      <c r="B23" s="157" t="s">
        <v>102</v>
      </c>
      <c r="C23" s="157"/>
      <c r="D23" s="157"/>
      <c r="E23" s="157"/>
      <c r="F23" s="157"/>
      <c r="G23" s="157"/>
      <c r="H23" s="157"/>
      <c r="I23" s="157"/>
      <c r="J23" s="157"/>
      <c r="K23" s="70"/>
    </row>
    <row r="24" spans="1:19">
      <c r="B24" s="115"/>
      <c r="C24" s="11"/>
      <c r="D24" s="11"/>
      <c r="E24" s="11"/>
      <c r="F24" s="11"/>
      <c r="G24" s="11"/>
      <c r="H24" s="11"/>
      <c r="I24" s="11"/>
      <c r="J24" s="11"/>
      <c r="K24" s="11"/>
    </row>
    <row r="25" spans="1:19">
      <c r="B25" s="115"/>
      <c r="C25" s="11"/>
      <c r="D25" s="11"/>
      <c r="E25" s="11"/>
      <c r="F25" s="11"/>
      <c r="G25" s="11"/>
      <c r="H25" s="11"/>
      <c r="I25" s="11"/>
      <c r="J25" s="11"/>
      <c r="K25" s="11"/>
    </row>
    <row r="26" spans="1:19" ht="59.25" customHeight="1">
      <c r="A26" s="179" t="s">
        <v>56</v>
      </c>
      <c r="B26" s="160" t="s">
        <v>106</v>
      </c>
      <c r="C26" s="151" t="s">
        <v>107</v>
      </c>
      <c r="D26" s="152"/>
      <c r="E26" s="153" t="s">
        <v>109</v>
      </c>
      <c r="F26" s="154"/>
      <c r="G26" s="155"/>
      <c r="H26" s="162" t="s">
        <v>112</v>
      </c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4"/>
    </row>
    <row r="27" spans="1:19" s="7" customFormat="1" ht="70">
      <c r="A27" s="161"/>
      <c r="B27" s="161"/>
      <c r="C27" s="8" t="s">
        <v>108</v>
      </c>
      <c r="D27" s="8" t="s">
        <v>114</v>
      </c>
      <c r="E27" s="8" t="s">
        <v>110</v>
      </c>
      <c r="F27" s="8" t="s">
        <v>111</v>
      </c>
      <c r="G27" s="8" t="s">
        <v>116</v>
      </c>
      <c r="H27" s="8" t="s">
        <v>113</v>
      </c>
      <c r="I27" s="8" t="s">
        <v>126</v>
      </c>
      <c r="J27" s="8" t="s">
        <v>117</v>
      </c>
      <c r="K27" s="8" t="s">
        <v>118</v>
      </c>
      <c r="L27" s="8" t="s">
        <v>119</v>
      </c>
      <c r="M27" s="8" t="s">
        <v>120</v>
      </c>
      <c r="N27" s="8" t="s">
        <v>121</v>
      </c>
      <c r="O27" s="8" t="s">
        <v>122</v>
      </c>
      <c r="P27" s="8" t="s">
        <v>123</v>
      </c>
      <c r="Q27" s="83" t="s">
        <v>124</v>
      </c>
      <c r="R27" s="83" t="s">
        <v>125</v>
      </c>
      <c r="S27" s="83" t="s">
        <v>127</v>
      </c>
    </row>
    <row r="28" spans="1:19">
      <c r="A28" s="122" t="s">
        <v>57</v>
      </c>
      <c r="B28" s="116" t="s">
        <v>0</v>
      </c>
      <c r="C28" s="94">
        <v>0.38</v>
      </c>
      <c r="D28" s="9">
        <f>C28*C$3</f>
        <v>0</v>
      </c>
      <c r="E28" s="35">
        <v>275</v>
      </c>
      <c r="F28" s="101"/>
      <c r="G28" s="9">
        <f t="shared" ref="G28:G33" si="9">F28*(E$4+H$4+K$4)</f>
        <v>0</v>
      </c>
      <c r="H28" s="28">
        <v>28</v>
      </c>
      <c r="I28" s="101"/>
      <c r="J28" s="24">
        <f>$I28*($E$4+$H$4+$K$4)*7/8</f>
        <v>0</v>
      </c>
      <c r="K28" s="24">
        <f>$I28*($E$4+$H$4+$K$4)*6/8</f>
        <v>0</v>
      </c>
      <c r="L28" s="24">
        <f>$I28*($E$4+$H$4+$K$4)*5/8</f>
        <v>0</v>
      </c>
      <c r="M28" s="24">
        <f>$I28*($E$4+$H$4+$K$4)*4/8</f>
        <v>0</v>
      </c>
      <c r="N28" s="24">
        <f>$I28*($E$4+$H$4+$K$4)*3/8</f>
        <v>0</v>
      </c>
      <c r="O28" s="24">
        <f>$I28*($E$4+$H$4+$K$4)*2/8</f>
        <v>0</v>
      </c>
      <c r="P28" s="24">
        <f>$I28*($E$4+$H$4+$K$4)/8</f>
        <v>0</v>
      </c>
      <c r="Q28" s="84">
        <f>SUM(J28:P28)</f>
        <v>0</v>
      </c>
      <c r="R28" s="85">
        <f>F28+7*I28</f>
        <v>0</v>
      </c>
      <c r="S28" s="87">
        <f>Q28+G28</f>
        <v>0</v>
      </c>
    </row>
    <row r="29" spans="1:19">
      <c r="A29" s="122" t="s">
        <v>58</v>
      </c>
      <c r="B29" s="116" t="s">
        <v>1</v>
      </c>
      <c r="C29" s="94">
        <v>0.27</v>
      </c>
      <c r="D29" s="9">
        <f t="shared" ref="D29:D33" si="10">C29*C$3</f>
        <v>0</v>
      </c>
      <c r="E29" s="35">
        <v>200</v>
      </c>
      <c r="F29" s="101"/>
      <c r="G29" s="9">
        <f t="shared" si="9"/>
        <v>0</v>
      </c>
      <c r="H29" s="28">
        <v>20</v>
      </c>
      <c r="I29" s="101"/>
      <c r="J29" s="24">
        <f t="shared" ref="J29:J33" si="11">$I29*($E$4+$H$4+$K$4)*7/8</f>
        <v>0</v>
      </c>
      <c r="K29" s="24">
        <f t="shared" ref="K29:K33" si="12">$I29*($E$4+$H$4+$K$4)*6/8</f>
        <v>0</v>
      </c>
      <c r="L29" s="24">
        <f t="shared" ref="L29:L33" si="13">$I29*($E$4+$H$4+$K$4)*5/8</f>
        <v>0</v>
      </c>
      <c r="M29" s="24">
        <f t="shared" ref="M29:M33" si="14">$I29*($E$4+$H$4+$K$4)*4/8</f>
        <v>0</v>
      </c>
      <c r="N29" s="24">
        <f t="shared" ref="N29:N33" si="15">$I29*($E$4+$H$4+$K$4)*3/8</f>
        <v>0</v>
      </c>
      <c r="O29" s="24">
        <f t="shared" ref="O29:O33" si="16">$I29*($E$4+$H$4+$K$4)*2/8</f>
        <v>0</v>
      </c>
      <c r="P29" s="24">
        <f t="shared" ref="P29:P33" si="17">$I29*($E$4+$H$4+$K$4)/8</f>
        <v>0</v>
      </c>
      <c r="Q29" s="84">
        <f t="shared" ref="Q29:Q34" si="18">SUM(J29:P29)</f>
        <v>0</v>
      </c>
      <c r="R29" s="85">
        <f t="shared" ref="R29:R33" si="19">F29+7*I29</f>
        <v>0</v>
      </c>
      <c r="S29" s="87">
        <f t="shared" ref="S29:S34" si="20">Q29+G29</f>
        <v>0</v>
      </c>
    </row>
    <row r="30" spans="1:19">
      <c r="A30" s="122" t="s">
        <v>59</v>
      </c>
      <c r="B30" s="116" t="s">
        <v>2</v>
      </c>
      <c r="C30" s="94">
        <v>0.05</v>
      </c>
      <c r="D30" s="9">
        <f t="shared" si="10"/>
        <v>0</v>
      </c>
      <c r="E30" s="35">
        <f>30</f>
        <v>30</v>
      </c>
      <c r="F30" s="101"/>
      <c r="G30" s="9">
        <f t="shared" si="9"/>
        <v>0</v>
      </c>
      <c r="H30" s="28">
        <v>4</v>
      </c>
      <c r="I30" s="101"/>
      <c r="J30" s="24">
        <f t="shared" si="11"/>
        <v>0</v>
      </c>
      <c r="K30" s="24">
        <f t="shared" si="12"/>
        <v>0</v>
      </c>
      <c r="L30" s="24">
        <f t="shared" si="13"/>
        <v>0</v>
      </c>
      <c r="M30" s="24">
        <f t="shared" si="14"/>
        <v>0</v>
      </c>
      <c r="N30" s="24">
        <f t="shared" si="15"/>
        <v>0</v>
      </c>
      <c r="O30" s="24">
        <f t="shared" si="16"/>
        <v>0</v>
      </c>
      <c r="P30" s="24">
        <f t="shared" si="17"/>
        <v>0</v>
      </c>
      <c r="Q30" s="84">
        <f t="shared" si="18"/>
        <v>0</v>
      </c>
      <c r="R30" s="85">
        <f t="shared" si="19"/>
        <v>0</v>
      </c>
      <c r="S30" s="87">
        <f t="shared" si="20"/>
        <v>0</v>
      </c>
    </row>
    <row r="31" spans="1:19">
      <c r="A31" s="122" t="s">
        <v>60</v>
      </c>
      <c r="B31" s="116" t="s">
        <v>3</v>
      </c>
      <c r="C31" s="94">
        <v>0.14000000000000001</v>
      </c>
      <c r="D31" s="9">
        <f t="shared" si="10"/>
        <v>0</v>
      </c>
      <c r="E31" s="35">
        <v>130</v>
      </c>
      <c r="F31" s="101"/>
      <c r="G31" s="9">
        <f t="shared" si="9"/>
        <v>0</v>
      </c>
      <c r="H31" s="28">
        <v>10</v>
      </c>
      <c r="I31" s="101"/>
      <c r="J31" s="24">
        <f t="shared" si="11"/>
        <v>0</v>
      </c>
      <c r="K31" s="24">
        <f t="shared" si="12"/>
        <v>0</v>
      </c>
      <c r="L31" s="24">
        <f t="shared" si="13"/>
        <v>0</v>
      </c>
      <c r="M31" s="24">
        <f t="shared" si="14"/>
        <v>0</v>
      </c>
      <c r="N31" s="24">
        <f t="shared" si="15"/>
        <v>0</v>
      </c>
      <c r="O31" s="24">
        <f t="shared" si="16"/>
        <v>0</v>
      </c>
      <c r="P31" s="24">
        <f t="shared" si="17"/>
        <v>0</v>
      </c>
      <c r="Q31" s="84">
        <f t="shared" si="18"/>
        <v>0</v>
      </c>
      <c r="R31" s="85">
        <f t="shared" si="19"/>
        <v>0</v>
      </c>
      <c r="S31" s="87">
        <f t="shared" si="20"/>
        <v>0</v>
      </c>
    </row>
    <row r="32" spans="1:19">
      <c r="A32" s="122" t="s">
        <v>61</v>
      </c>
      <c r="B32" s="116" t="s">
        <v>4</v>
      </c>
      <c r="C32" s="94">
        <v>0.09</v>
      </c>
      <c r="D32" s="9">
        <f t="shared" si="10"/>
        <v>0</v>
      </c>
      <c r="E32" s="35">
        <v>52</v>
      </c>
      <c r="F32" s="101"/>
      <c r="G32" s="9">
        <f t="shared" si="9"/>
        <v>0</v>
      </c>
      <c r="H32" s="28">
        <v>7</v>
      </c>
      <c r="I32" s="101"/>
      <c r="J32" s="24">
        <f t="shared" si="11"/>
        <v>0</v>
      </c>
      <c r="K32" s="24">
        <f t="shared" si="12"/>
        <v>0</v>
      </c>
      <c r="L32" s="24">
        <f t="shared" si="13"/>
        <v>0</v>
      </c>
      <c r="M32" s="24">
        <f t="shared" si="14"/>
        <v>0</v>
      </c>
      <c r="N32" s="24">
        <f t="shared" si="15"/>
        <v>0</v>
      </c>
      <c r="O32" s="24">
        <f t="shared" si="16"/>
        <v>0</v>
      </c>
      <c r="P32" s="24">
        <f t="shared" si="17"/>
        <v>0</v>
      </c>
      <c r="Q32" s="84">
        <f t="shared" si="18"/>
        <v>0</v>
      </c>
      <c r="R32" s="85">
        <f t="shared" si="19"/>
        <v>0</v>
      </c>
      <c r="S32" s="87">
        <f t="shared" si="20"/>
        <v>0</v>
      </c>
    </row>
    <row r="33" spans="1:19">
      <c r="A33" s="122" t="s">
        <v>62</v>
      </c>
      <c r="B33" s="116" t="s">
        <v>5</v>
      </c>
      <c r="C33" s="94">
        <v>7.0000000000000007E-2</v>
      </c>
      <c r="D33" s="9">
        <f t="shared" si="10"/>
        <v>0</v>
      </c>
      <c r="E33" s="28">
        <v>39</v>
      </c>
      <c r="F33" s="101"/>
      <c r="G33" s="9">
        <f t="shared" si="9"/>
        <v>0</v>
      </c>
      <c r="H33" s="29">
        <v>5</v>
      </c>
      <c r="I33" s="101"/>
      <c r="J33" s="24">
        <f t="shared" si="11"/>
        <v>0</v>
      </c>
      <c r="K33" s="24">
        <f t="shared" si="12"/>
        <v>0</v>
      </c>
      <c r="L33" s="24">
        <f t="shared" si="13"/>
        <v>0</v>
      </c>
      <c r="M33" s="24">
        <f t="shared" si="14"/>
        <v>0</v>
      </c>
      <c r="N33" s="24">
        <f t="shared" si="15"/>
        <v>0</v>
      </c>
      <c r="O33" s="24">
        <f t="shared" si="16"/>
        <v>0</v>
      </c>
      <c r="P33" s="24">
        <f t="shared" si="17"/>
        <v>0</v>
      </c>
      <c r="Q33" s="84">
        <f t="shared" si="18"/>
        <v>0</v>
      </c>
      <c r="R33" s="85">
        <f t="shared" si="19"/>
        <v>0</v>
      </c>
      <c r="S33" s="87">
        <f t="shared" si="20"/>
        <v>0</v>
      </c>
    </row>
    <row r="34" spans="1:19">
      <c r="A34" s="123" t="s">
        <v>63</v>
      </c>
      <c r="B34" s="117" t="s">
        <v>13</v>
      </c>
      <c r="C34" s="61">
        <f>SUM(C28:C33)</f>
        <v>1</v>
      </c>
      <c r="D34" s="15">
        <f>SUM(D28:D33)</f>
        <v>0</v>
      </c>
      <c r="E34" s="20">
        <f>SUM(E28:E33)</f>
        <v>726</v>
      </c>
      <c r="F34" s="30">
        <f>SUM(F28:F33)</f>
        <v>0</v>
      </c>
      <c r="G34" s="47">
        <f t="shared" ref="G34" si="21">SUM(G28:G33)</f>
        <v>0</v>
      </c>
      <c r="H34" s="23">
        <f>SUM(H28:H33)</f>
        <v>74</v>
      </c>
      <c r="I34" s="30">
        <f>SUM(I28:I33)</f>
        <v>0</v>
      </c>
      <c r="J34" s="15">
        <f t="shared" ref="J34:P34" si="22">SUM(J28:J33)</f>
        <v>0</v>
      </c>
      <c r="K34" s="15">
        <f t="shared" si="22"/>
        <v>0</v>
      </c>
      <c r="L34" s="15">
        <f t="shared" si="22"/>
        <v>0</v>
      </c>
      <c r="M34" s="15">
        <f t="shared" si="22"/>
        <v>0</v>
      </c>
      <c r="N34" s="15">
        <f t="shared" si="22"/>
        <v>0</v>
      </c>
      <c r="O34" s="15">
        <f t="shared" si="22"/>
        <v>0</v>
      </c>
      <c r="P34" s="15">
        <f t="shared" si="22"/>
        <v>0</v>
      </c>
      <c r="Q34" s="15">
        <f t="shared" si="18"/>
        <v>0</v>
      </c>
      <c r="R34" s="125">
        <f>SUM(R28:R33)</f>
        <v>0</v>
      </c>
      <c r="S34" s="124">
        <f t="shared" si="20"/>
        <v>0</v>
      </c>
    </row>
    <row r="35" spans="1:19">
      <c r="O35" s="178"/>
      <c r="P35" s="178"/>
      <c r="Q35" s="48"/>
      <c r="R35" s="49"/>
    </row>
    <row r="36" spans="1:19" ht="54" customHeight="1">
      <c r="A36" s="179" t="s">
        <v>56</v>
      </c>
      <c r="B36" s="160" t="s">
        <v>128</v>
      </c>
      <c r="C36" s="153" t="s">
        <v>147</v>
      </c>
      <c r="D36" s="154"/>
      <c r="E36" s="155"/>
      <c r="F36" s="165" t="s">
        <v>132</v>
      </c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7"/>
    </row>
    <row r="37" spans="1:19" ht="56">
      <c r="A37" s="161"/>
      <c r="B37" s="161"/>
      <c r="C37" s="8" t="s">
        <v>129</v>
      </c>
      <c r="D37" s="8" t="s">
        <v>130</v>
      </c>
      <c r="E37" s="8" t="s">
        <v>131</v>
      </c>
      <c r="F37" s="8" t="s">
        <v>133</v>
      </c>
      <c r="G37" s="8" t="s">
        <v>135</v>
      </c>
      <c r="H37" s="8" t="s">
        <v>137</v>
      </c>
      <c r="I37" s="8" t="s">
        <v>138</v>
      </c>
      <c r="J37" s="8" t="s">
        <v>139</v>
      </c>
      <c r="K37" s="8" t="s">
        <v>140</v>
      </c>
      <c r="L37" s="8" t="s">
        <v>141</v>
      </c>
      <c r="M37" s="8" t="s">
        <v>142</v>
      </c>
      <c r="N37" s="8" t="s">
        <v>143</v>
      </c>
      <c r="O37" s="83" t="s">
        <v>144</v>
      </c>
      <c r="P37" s="83" t="s">
        <v>145</v>
      </c>
      <c r="Q37" s="83" t="s">
        <v>146</v>
      </c>
    </row>
    <row r="38" spans="1:19">
      <c r="A38" s="122" t="s">
        <v>64</v>
      </c>
      <c r="B38" s="116" t="s">
        <v>0</v>
      </c>
      <c r="C38" s="35">
        <v>275</v>
      </c>
      <c r="D38" s="101"/>
      <c r="E38" s="9">
        <f>D38*(E$5+H$5+K$5)</f>
        <v>0</v>
      </c>
      <c r="F38" s="28">
        <v>28</v>
      </c>
      <c r="G38" s="101"/>
      <c r="H38" s="24">
        <f>$G38*($E$5+$H$5+$K$5)*7/8</f>
        <v>0</v>
      </c>
      <c r="I38" s="24">
        <f>$G38*($E$5+$H$5+$K$5)*6/8</f>
        <v>0</v>
      </c>
      <c r="J38" s="24">
        <f>$G38*($E$5+$H$5+$K$5)*5/8</f>
        <v>0</v>
      </c>
      <c r="K38" s="24">
        <f>$G38*($E$5+$H$5+$K$5)*4/8</f>
        <v>0</v>
      </c>
      <c r="L38" s="24">
        <f>$G38*($E$5+$H$5+$K$5)*3/8</f>
        <v>0</v>
      </c>
      <c r="M38" s="24">
        <f>$G38*($E$5+$H$5+$K$5)*2/8</f>
        <v>0</v>
      </c>
      <c r="N38" s="24">
        <f>$G38*($E$5+$H$5+$K$5)/8</f>
        <v>0</v>
      </c>
      <c r="O38" s="84">
        <f>SUM(H38:N38)</f>
        <v>0</v>
      </c>
      <c r="P38" s="85">
        <f>D38+7*G38</f>
        <v>0</v>
      </c>
      <c r="Q38" s="87">
        <f>O38+E38</f>
        <v>0</v>
      </c>
    </row>
    <row r="39" spans="1:19">
      <c r="A39" s="122" t="s">
        <v>65</v>
      </c>
      <c r="B39" s="116" t="s">
        <v>1</v>
      </c>
      <c r="C39" s="35">
        <v>200</v>
      </c>
      <c r="D39" s="101"/>
      <c r="E39" s="9">
        <f t="shared" ref="E39:E43" si="23">D39*(E$5+H$5+K$5)</f>
        <v>0</v>
      </c>
      <c r="F39" s="28">
        <v>20</v>
      </c>
      <c r="G39" s="101"/>
      <c r="H39" s="24">
        <f>$G39*($E$5+$H$5+$K$5)*7/8</f>
        <v>0</v>
      </c>
      <c r="I39" s="24">
        <f t="shared" ref="I39:I43" si="24">$G39*($E$5+$H$5+$K$5)*6/8</f>
        <v>0</v>
      </c>
      <c r="J39" s="24">
        <f t="shared" ref="J39:J43" si="25">$G39*($E$5+$H$5+$K$5)*5/8</f>
        <v>0</v>
      </c>
      <c r="K39" s="24">
        <f t="shared" ref="K39:K43" si="26">$G39*($E$5+$H$5+$K$5)*4/8</f>
        <v>0</v>
      </c>
      <c r="L39" s="24">
        <f t="shared" ref="L39:L43" si="27">$G39*($E$5+$H$5+$K$5)*3/8</f>
        <v>0</v>
      </c>
      <c r="M39" s="24">
        <f t="shared" ref="M39:M43" si="28">$G39*($E$5+$H$5+$K$5)*2/8</f>
        <v>0</v>
      </c>
      <c r="N39" s="24">
        <f t="shared" ref="N39:N43" si="29">$G39*($E$5+$H$5+$K$5)/8</f>
        <v>0</v>
      </c>
      <c r="O39" s="84">
        <f t="shared" ref="O39:O44" si="30">SUM(H39:N39)</f>
        <v>0</v>
      </c>
      <c r="P39" s="85">
        <f t="shared" ref="P39:P43" si="31">D39+7*G39</f>
        <v>0</v>
      </c>
      <c r="Q39" s="87">
        <f t="shared" ref="Q39:Q44" si="32">O39+E39</f>
        <v>0</v>
      </c>
    </row>
    <row r="40" spans="1:19">
      <c r="A40" s="122" t="s">
        <v>66</v>
      </c>
      <c r="B40" s="116" t="s">
        <v>2</v>
      </c>
      <c r="C40" s="35">
        <f>30</f>
        <v>30</v>
      </c>
      <c r="D40" s="101"/>
      <c r="E40" s="9">
        <f t="shared" si="23"/>
        <v>0</v>
      </c>
      <c r="F40" s="28">
        <v>4</v>
      </c>
      <c r="G40" s="101"/>
      <c r="H40" s="24">
        <f t="shared" ref="H40:H43" si="33">$G40*($E$5+$H$5+$K$5)*7/8</f>
        <v>0</v>
      </c>
      <c r="I40" s="24">
        <f t="shared" si="24"/>
        <v>0</v>
      </c>
      <c r="J40" s="24">
        <f t="shared" si="25"/>
        <v>0</v>
      </c>
      <c r="K40" s="24">
        <f t="shared" si="26"/>
        <v>0</v>
      </c>
      <c r="L40" s="24">
        <f t="shared" si="27"/>
        <v>0</v>
      </c>
      <c r="M40" s="24">
        <f t="shared" si="28"/>
        <v>0</v>
      </c>
      <c r="N40" s="24">
        <f t="shared" si="29"/>
        <v>0</v>
      </c>
      <c r="O40" s="84">
        <f t="shared" si="30"/>
        <v>0</v>
      </c>
      <c r="P40" s="85">
        <f t="shared" si="31"/>
        <v>0</v>
      </c>
      <c r="Q40" s="87">
        <f t="shared" si="32"/>
        <v>0</v>
      </c>
    </row>
    <row r="41" spans="1:19">
      <c r="A41" s="122" t="s">
        <v>67</v>
      </c>
      <c r="B41" s="116" t="s">
        <v>3</v>
      </c>
      <c r="C41" s="35">
        <v>130</v>
      </c>
      <c r="D41" s="101"/>
      <c r="E41" s="9">
        <f t="shared" si="23"/>
        <v>0</v>
      </c>
      <c r="F41" s="28">
        <v>10</v>
      </c>
      <c r="G41" s="101"/>
      <c r="H41" s="24">
        <f t="shared" si="33"/>
        <v>0</v>
      </c>
      <c r="I41" s="24">
        <f t="shared" si="24"/>
        <v>0</v>
      </c>
      <c r="J41" s="24">
        <f t="shared" si="25"/>
        <v>0</v>
      </c>
      <c r="K41" s="24">
        <f t="shared" si="26"/>
        <v>0</v>
      </c>
      <c r="L41" s="24">
        <f t="shared" si="27"/>
        <v>0</v>
      </c>
      <c r="M41" s="24">
        <f t="shared" si="28"/>
        <v>0</v>
      </c>
      <c r="N41" s="24">
        <f t="shared" si="29"/>
        <v>0</v>
      </c>
      <c r="O41" s="84">
        <f t="shared" si="30"/>
        <v>0</v>
      </c>
      <c r="P41" s="85">
        <f t="shared" si="31"/>
        <v>0</v>
      </c>
      <c r="Q41" s="87">
        <f t="shared" si="32"/>
        <v>0</v>
      </c>
    </row>
    <row r="42" spans="1:19">
      <c r="A42" s="122" t="s">
        <v>68</v>
      </c>
      <c r="B42" s="116" t="s">
        <v>4</v>
      </c>
      <c r="C42" s="35">
        <v>52</v>
      </c>
      <c r="D42" s="101"/>
      <c r="E42" s="9">
        <f t="shared" si="23"/>
        <v>0</v>
      </c>
      <c r="F42" s="28">
        <v>7</v>
      </c>
      <c r="G42" s="101"/>
      <c r="H42" s="24">
        <f t="shared" si="33"/>
        <v>0</v>
      </c>
      <c r="I42" s="24">
        <f t="shared" si="24"/>
        <v>0</v>
      </c>
      <c r="J42" s="24">
        <f t="shared" si="25"/>
        <v>0</v>
      </c>
      <c r="K42" s="24">
        <f t="shared" si="26"/>
        <v>0</v>
      </c>
      <c r="L42" s="24">
        <f t="shared" si="27"/>
        <v>0</v>
      </c>
      <c r="M42" s="24">
        <f t="shared" si="28"/>
        <v>0</v>
      </c>
      <c r="N42" s="24">
        <f t="shared" si="29"/>
        <v>0</v>
      </c>
      <c r="O42" s="84">
        <f t="shared" si="30"/>
        <v>0</v>
      </c>
      <c r="P42" s="85">
        <f t="shared" si="31"/>
        <v>0</v>
      </c>
      <c r="Q42" s="87">
        <f t="shared" si="32"/>
        <v>0</v>
      </c>
    </row>
    <row r="43" spans="1:19">
      <c r="A43" s="122" t="s">
        <v>66</v>
      </c>
      <c r="B43" s="116" t="s">
        <v>5</v>
      </c>
      <c r="C43" s="28">
        <v>39</v>
      </c>
      <c r="D43" s="101"/>
      <c r="E43" s="9">
        <f t="shared" si="23"/>
        <v>0</v>
      </c>
      <c r="F43" s="29">
        <v>5</v>
      </c>
      <c r="G43" s="101"/>
      <c r="H43" s="24">
        <f t="shared" si="33"/>
        <v>0</v>
      </c>
      <c r="I43" s="24">
        <f t="shared" si="24"/>
        <v>0</v>
      </c>
      <c r="J43" s="24">
        <f t="shared" si="25"/>
        <v>0</v>
      </c>
      <c r="K43" s="24">
        <f t="shared" si="26"/>
        <v>0</v>
      </c>
      <c r="L43" s="24">
        <f t="shared" si="27"/>
        <v>0</v>
      </c>
      <c r="M43" s="24">
        <f t="shared" si="28"/>
        <v>0</v>
      </c>
      <c r="N43" s="24">
        <f t="shared" si="29"/>
        <v>0</v>
      </c>
      <c r="O43" s="84">
        <f t="shared" si="30"/>
        <v>0</v>
      </c>
      <c r="P43" s="85">
        <f t="shared" si="31"/>
        <v>0</v>
      </c>
      <c r="Q43" s="87">
        <f t="shared" si="32"/>
        <v>0</v>
      </c>
    </row>
    <row r="44" spans="1:19">
      <c r="A44" s="123" t="s">
        <v>69</v>
      </c>
      <c r="B44" s="117" t="s">
        <v>13</v>
      </c>
      <c r="C44" s="56">
        <f>SUM(C38:C43)</f>
        <v>726</v>
      </c>
      <c r="D44" s="56">
        <f>SUM(D38:D43)</f>
        <v>0</v>
      </c>
      <c r="E44" s="47">
        <f t="shared" ref="E44" si="34">SUM(E38:E43)</f>
        <v>0</v>
      </c>
      <c r="F44" s="56">
        <f>SUM(F38:F43)</f>
        <v>74</v>
      </c>
      <c r="G44" s="56">
        <f>SUM(G38:G43)</f>
        <v>0</v>
      </c>
      <c r="H44" s="15">
        <f t="shared" ref="H44:N44" si="35">SUM(H38:H43)</f>
        <v>0</v>
      </c>
      <c r="I44" s="15">
        <f t="shared" si="35"/>
        <v>0</v>
      </c>
      <c r="J44" s="15">
        <f t="shared" si="35"/>
        <v>0</v>
      </c>
      <c r="K44" s="15">
        <f t="shared" si="35"/>
        <v>0</v>
      </c>
      <c r="L44" s="15">
        <f t="shared" si="35"/>
        <v>0</v>
      </c>
      <c r="M44" s="15">
        <f t="shared" si="35"/>
        <v>0</v>
      </c>
      <c r="N44" s="15">
        <f t="shared" si="35"/>
        <v>0</v>
      </c>
      <c r="O44" s="87">
        <f t="shared" si="30"/>
        <v>0</v>
      </c>
      <c r="P44" s="85">
        <f>SUM(P38:P43)</f>
        <v>0</v>
      </c>
      <c r="Q44" s="124">
        <f t="shared" si="32"/>
        <v>0</v>
      </c>
    </row>
    <row r="45" spans="1:19">
      <c r="M45" s="178"/>
      <c r="N45" s="178"/>
      <c r="O45" s="48"/>
    </row>
    <row r="47" spans="1:19" ht="38.25" customHeight="1">
      <c r="B47" s="8" t="s">
        <v>13</v>
      </c>
      <c r="C47" s="180" t="s">
        <v>148</v>
      </c>
      <c r="D47" s="181"/>
      <c r="E47" s="181"/>
      <c r="F47" s="181"/>
    </row>
    <row r="48" spans="1:19" ht="30" customHeight="1">
      <c r="A48" s="179" t="s">
        <v>105</v>
      </c>
      <c r="B48" s="159" t="s">
        <v>16</v>
      </c>
      <c r="C48" s="182">
        <f>S34+Q44+C3+C6+C7+C8+C9+C10+C11</f>
        <v>0</v>
      </c>
      <c r="D48" s="183"/>
      <c r="E48" s="183"/>
      <c r="F48" s="183"/>
      <c r="O48" s="22"/>
    </row>
    <row r="49" spans="1:15" ht="30" customHeight="1">
      <c r="A49" s="161"/>
      <c r="B49" s="159"/>
      <c r="C49" s="182"/>
      <c r="D49" s="183"/>
      <c r="E49" s="183"/>
      <c r="F49" s="183"/>
      <c r="O49" s="22"/>
    </row>
    <row r="50" spans="1:15">
      <c r="O50" s="22"/>
    </row>
    <row r="51" spans="1:15" ht="23">
      <c r="B51" s="168" t="s">
        <v>100</v>
      </c>
      <c r="C51" s="168"/>
      <c r="D51" s="168"/>
      <c r="E51" s="168"/>
      <c r="F51" s="168"/>
      <c r="G51" s="168"/>
      <c r="H51" s="168"/>
      <c r="I51" s="168"/>
      <c r="J51" s="168"/>
    </row>
    <row r="52" spans="1:15">
      <c r="A52" s="108" t="s">
        <v>149</v>
      </c>
      <c r="B52" s="7" t="s">
        <v>134</v>
      </c>
      <c r="C52" s="34"/>
      <c r="D52" s="34"/>
      <c r="E52" s="34"/>
      <c r="F52" s="34"/>
      <c r="G52" s="34"/>
      <c r="H52" s="34"/>
      <c r="I52" s="34"/>
    </row>
    <row r="53" spans="1:15">
      <c r="A53" s="108" t="s">
        <v>150</v>
      </c>
      <c r="B53" s="150" t="s">
        <v>136</v>
      </c>
      <c r="C53" s="150"/>
      <c r="D53" s="150"/>
      <c r="E53" s="150"/>
      <c r="F53" s="150"/>
      <c r="G53" s="150"/>
      <c r="H53" s="150"/>
      <c r="I53" s="39"/>
    </row>
  </sheetData>
  <sheetProtection algorithmName="SHA-512" hashValue="M7MKCqmy34tryBgfkAjHrE2Yiv6lIIIowdQB4hdy5+LxhtkH8YGqfik7WVrXEcTspYbpvu8wNprWetqjZh/8zg==" saltValue="iATvuitv/ULkzBYoC2GcIQ==" spinCount="100000" sheet="1" objects="1" scenarios="1"/>
  <mergeCells count="30">
    <mergeCell ref="O35:P35"/>
    <mergeCell ref="M45:N45"/>
    <mergeCell ref="A36:A37"/>
    <mergeCell ref="A26:A27"/>
    <mergeCell ref="A48:A49"/>
    <mergeCell ref="C47:F47"/>
    <mergeCell ref="C48:F49"/>
    <mergeCell ref="B17:J17"/>
    <mergeCell ref="I1:K1"/>
    <mergeCell ref="I3:I11"/>
    <mergeCell ref="J3:J11"/>
    <mergeCell ref="B1:C1"/>
    <mergeCell ref="D1:E1"/>
    <mergeCell ref="F1:H1"/>
    <mergeCell ref="B53:H53"/>
    <mergeCell ref="C26:D26"/>
    <mergeCell ref="E26:G26"/>
    <mergeCell ref="B18:J18"/>
    <mergeCell ref="B19:J19"/>
    <mergeCell ref="B22:J22"/>
    <mergeCell ref="B21:J21"/>
    <mergeCell ref="B23:J23"/>
    <mergeCell ref="B20:J20"/>
    <mergeCell ref="B48:B49"/>
    <mergeCell ref="B26:B27"/>
    <mergeCell ref="B36:B37"/>
    <mergeCell ref="C36:E36"/>
    <mergeCell ref="H26:S26"/>
    <mergeCell ref="F36:Q36"/>
    <mergeCell ref="B51:J51"/>
  </mergeCells>
  <phoneticPr fontId="23" type="noConversion"/>
  <pageMargins left="0.70866141732283472" right="0.70866141732283472" top="0.74803149606299213" bottom="0.74803149606299213" header="0.31496062992125984" footer="0.31496062992125984"/>
  <pageSetup paperSize="8" scale="47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37"/>
  <sheetViews>
    <sheetView topLeftCell="B1" workbookViewId="0">
      <selection activeCell="D4" sqref="D4"/>
    </sheetView>
  </sheetViews>
  <sheetFormatPr baseColWidth="10" defaultColWidth="8.83203125" defaultRowHeight="14" x14ac:dyDescent="0"/>
  <cols>
    <col min="1" max="1" width="8.83203125" style="108"/>
    <col min="2" max="2" width="28.6640625" customWidth="1"/>
    <col min="3" max="11" width="16.6640625" customWidth="1"/>
  </cols>
  <sheetData>
    <row r="1" spans="1:15">
      <c r="B1" s="176" t="s">
        <v>11</v>
      </c>
      <c r="C1" s="177"/>
      <c r="D1" s="169" t="s">
        <v>7</v>
      </c>
      <c r="E1" s="169"/>
      <c r="F1" s="169" t="s">
        <v>12</v>
      </c>
      <c r="G1" s="169"/>
      <c r="H1" s="169"/>
      <c r="I1" s="169" t="s">
        <v>8</v>
      </c>
      <c r="J1" s="169"/>
      <c r="K1" s="169"/>
    </row>
    <row r="2" spans="1:15" ht="70">
      <c r="A2" s="8" t="s">
        <v>56</v>
      </c>
      <c r="B2" s="8" t="s">
        <v>6</v>
      </c>
      <c r="C2" s="8" t="s">
        <v>153</v>
      </c>
      <c r="D2" s="8" t="s">
        <v>77</v>
      </c>
      <c r="E2" s="8" t="s">
        <v>78</v>
      </c>
      <c r="F2" s="8" t="s">
        <v>79</v>
      </c>
      <c r="G2" s="8" t="s">
        <v>80</v>
      </c>
      <c r="H2" s="8" t="s">
        <v>151</v>
      </c>
      <c r="I2" s="8" t="s">
        <v>82</v>
      </c>
      <c r="J2" s="8" t="s">
        <v>83</v>
      </c>
      <c r="K2" s="8" t="s">
        <v>152</v>
      </c>
    </row>
    <row r="3" spans="1:15" s="7" customFormat="1" ht="42">
      <c r="A3" s="118">
        <v>1</v>
      </c>
      <c r="B3" s="79" t="s">
        <v>288</v>
      </c>
      <c r="C3" s="64">
        <f>E3+H3+K3</f>
        <v>0</v>
      </c>
      <c r="D3" s="68">
        <v>2500000</v>
      </c>
      <c r="E3" s="99"/>
      <c r="F3" s="67">
        <v>0.05</v>
      </c>
      <c r="G3" s="100"/>
      <c r="H3" s="65">
        <f t="shared" ref="H3:H4" si="0">E3*G3*8</f>
        <v>0</v>
      </c>
      <c r="I3" s="190">
        <v>0.02</v>
      </c>
      <c r="J3" s="192"/>
      <c r="K3" s="65">
        <f t="shared" ref="K3:K4" si="1">E3*J$3*8</f>
        <v>0</v>
      </c>
    </row>
    <row r="4" spans="1:15" ht="42">
      <c r="A4" s="119">
        <v>2</v>
      </c>
      <c r="B4" s="66" t="s">
        <v>289</v>
      </c>
      <c r="C4" s="64">
        <f t="shared" ref="C4:C5" si="2">E4+H4+K4</f>
        <v>0</v>
      </c>
      <c r="D4" s="69">
        <f>819.68*8</f>
        <v>6557.44</v>
      </c>
      <c r="E4" s="99"/>
      <c r="F4" s="67">
        <v>0.05</v>
      </c>
      <c r="G4" s="100"/>
      <c r="H4" s="65">
        <f t="shared" si="0"/>
        <v>0</v>
      </c>
      <c r="I4" s="191"/>
      <c r="J4" s="192"/>
      <c r="K4" s="65">
        <f t="shared" si="1"/>
        <v>0</v>
      </c>
      <c r="N4" s="21"/>
    </row>
    <row r="5" spans="1:15" ht="56">
      <c r="A5" s="119">
        <v>3</v>
      </c>
      <c r="B5" s="66" t="s">
        <v>290</v>
      </c>
      <c r="C5" s="64">
        <f t="shared" si="2"/>
        <v>0</v>
      </c>
      <c r="D5" s="69">
        <f>819.68*8</f>
        <v>6557.44</v>
      </c>
      <c r="E5" s="99"/>
      <c r="F5" s="67">
        <v>0.05</v>
      </c>
      <c r="G5" s="100"/>
      <c r="H5" s="65">
        <f t="shared" ref="H5" si="3">E5*G5*8</f>
        <v>0</v>
      </c>
      <c r="I5" s="191"/>
      <c r="J5" s="192"/>
      <c r="K5" s="65">
        <f t="shared" ref="K5" si="4">E5*J$3*8</f>
        <v>0</v>
      </c>
      <c r="N5" s="21"/>
    </row>
    <row r="7" spans="1:15" ht="23">
      <c r="B7" s="193" t="s">
        <v>154</v>
      </c>
      <c r="C7" s="193"/>
      <c r="D7" s="193"/>
      <c r="E7" s="193"/>
      <c r="F7" s="193"/>
      <c r="G7" s="193"/>
      <c r="H7" s="193"/>
      <c r="I7" s="193"/>
      <c r="J7" s="193"/>
      <c r="K7" s="193"/>
      <c r="N7" s="21"/>
    </row>
    <row r="8" spans="1:15" ht="15" customHeight="1">
      <c r="A8" s="108" t="s">
        <v>97</v>
      </c>
      <c r="B8" s="194" t="s">
        <v>92</v>
      </c>
      <c r="C8" s="194"/>
      <c r="D8" s="194"/>
      <c r="E8" s="194"/>
      <c r="F8" s="194"/>
      <c r="G8" s="194"/>
      <c r="H8" s="194"/>
      <c r="I8" s="194"/>
      <c r="J8" s="194"/>
      <c r="K8" s="194"/>
    </row>
    <row r="9" spans="1:15" ht="29.25" customHeight="1">
      <c r="B9" s="189" t="s">
        <v>29</v>
      </c>
      <c r="C9" s="189"/>
      <c r="D9" s="189"/>
      <c r="E9" s="189"/>
      <c r="F9" s="189"/>
      <c r="G9" s="189"/>
      <c r="H9" s="189"/>
      <c r="I9" s="189"/>
      <c r="J9" s="189"/>
      <c r="K9" s="189"/>
    </row>
    <row r="10" spans="1:15" ht="65.25" customHeight="1">
      <c r="A10" s="108" t="s">
        <v>98</v>
      </c>
      <c r="B10" s="195" t="s">
        <v>155</v>
      </c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5">
      <c r="O11" s="21"/>
    </row>
    <row r="12" spans="1:15" ht="29.25" customHeight="1">
      <c r="B12" s="189" t="s">
        <v>48</v>
      </c>
      <c r="C12" s="189"/>
      <c r="D12" s="189"/>
      <c r="E12" s="189"/>
      <c r="F12" s="189"/>
      <c r="G12" s="189"/>
      <c r="H12" s="189"/>
      <c r="I12" s="189"/>
      <c r="J12" s="189"/>
      <c r="K12" s="189"/>
    </row>
    <row r="13" spans="1:15" ht="70">
      <c r="A13" s="8" t="s">
        <v>56</v>
      </c>
      <c r="B13" s="8" t="s">
        <v>6</v>
      </c>
      <c r="C13" s="8" t="s">
        <v>162</v>
      </c>
      <c r="D13" s="8" t="s">
        <v>156</v>
      </c>
      <c r="E13" s="8" t="s">
        <v>157</v>
      </c>
      <c r="F13" s="8" t="s">
        <v>158</v>
      </c>
      <c r="G13" s="8" t="s">
        <v>159</v>
      </c>
      <c r="H13" s="8" t="s">
        <v>163</v>
      </c>
      <c r="I13" s="8" t="s">
        <v>160</v>
      </c>
      <c r="J13" s="8" t="s">
        <v>161</v>
      </c>
      <c r="K13" s="8" t="s">
        <v>164</v>
      </c>
    </row>
    <row r="14" spans="1:15" s="73" customFormat="1" ht="42">
      <c r="A14" s="120">
        <v>4</v>
      </c>
      <c r="B14" s="80" t="s">
        <v>168</v>
      </c>
      <c r="C14" s="64">
        <f t="shared" ref="C14:C15" si="5">E14+H14+K14</f>
        <v>0</v>
      </c>
      <c r="D14" s="44" t="s">
        <v>55</v>
      </c>
      <c r="E14" s="99"/>
      <c r="F14" s="71">
        <v>0.1</v>
      </c>
      <c r="G14" s="100"/>
      <c r="H14" s="65">
        <f t="shared" ref="H14:H15" si="6">E14*G14*8</f>
        <v>0</v>
      </c>
      <c r="I14" s="71">
        <v>0.02</v>
      </c>
      <c r="J14" s="100"/>
      <c r="K14" s="65">
        <f t="shared" ref="K14:K15" si="7">E14*J$3*8</f>
        <v>0</v>
      </c>
      <c r="L14" s="72"/>
      <c r="O14" s="74"/>
    </row>
    <row r="15" spans="1:15" s="73" customFormat="1" ht="28">
      <c r="A15" s="120">
        <v>5</v>
      </c>
      <c r="B15" s="80" t="s">
        <v>169</v>
      </c>
      <c r="C15" s="64">
        <f t="shared" si="5"/>
        <v>0</v>
      </c>
      <c r="D15" s="44" t="s">
        <v>55</v>
      </c>
      <c r="E15" s="99"/>
      <c r="F15" s="71">
        <v>0.1</v>
      </c>
      <c r="G15" s="100"/>
      <c r="H15" s="65">
        <f t="shared" si="6"/>
        <v>0</v>
      </c>
      <c r="I15" s="71">
        <v>0.02</v>
      </c>
      <c r="J15" s="100"/>
      <c r="K15" s="65">
        <f t="shared" si="7"/>
        <v>0</v>
      </c>
      <c r="L15" s="72"/>
      <c r="O15" s="74"/>
    </row>
    <row r="17" spans="1:14" ht="23">
      <c r="B17" s="196" t="s">
        <v>165</v>
      </c>
      <c r="C17" s="197"/>
      <c r="D17" s="197"/>
      <c r="E17" s="197"/>
      <c r="F17" s="197"/>
      <c r="G17" s="197"/>
      <c r="H17" s="197"/>
      <c r="I17" s="197"/>
      <c r="J17" s="197"/>
      <c r="K17" s="198"/>
      <c r="N17" s="21"/>
    </row>
    <row r="18" spans="1:14" s="7" customFormat="1" ht="47.25" customHeight="1">
      <c r="A18" s="108" t="s">
        <v>99</v>
      </c>
      <c r="B18" s="188" t="s">
        <v>166</v>
      </c>
      <c r="C18" s="188"/>
      <c r="D18" s="188"/>
      <c r="E18" s="188"/>
      <c r="F18" s="188"/>
      <c r="G18" s="188"/>
      <c r="H18" s="188"/>
      <c r="I18" s="188"/>
      <c r="J18" s="188"/>
      <c r="K18" s="188"/>
    </row>
    <row r="19" spans="1:14" s="7" customFormat="1" ht="47.25" customHeight="1">
      <c r="A19" s="108" t="s">
        <v>103</v>
      </c>
      <c r="B19" s="188" t="s">
        <v>167</v>
      </c>
      <c r="C19" s="188"/>
      <c r="D19" s="188"/>
      <c r="E19" s="188"/>
      <c r="F19" s="188"/>
      <c r="G19" s="188"/>
      <c r="H19" s="188"/>
      <c r="I19" s="188"/>
      <c r="J19" s="188"/>
      <c r="K19" s="188"/>
    </row>
    <row r="20" spans="1:14">
      <c r="B20" s="11"/>
      <c r="C20" s="11"/>
      <c r="D20" s="11"/>
      <c r="E20" s="11"/>
      <c r="F20" s="11"/>
    </row>
    <row r="21" spans="1:14">
      <c r="B21" s="11"/>
      <c r="C21" s="11"/>
      <c r="D21" s="11"/>
      <c r="E21" s="11"/>
      <c r="F21" s="11"/>
    </row>
    <row r="22" spans="1:14" ht="83.25" customHeight="1">
      <c r="A22" s="179" t="s">
        <v>56</v>
      </c>
      <c r="B22" s="160" t="s">
        <v>177</v>
      </c>
      <c r="C22" s="186" t="s">
        <v>291</v>
      </c>
      <c r="D22" s="187"/>
      <c r="E22" s="153" t="s">
        <v>292</v>
      </c>
      <c r="F22" s="154"/>
      <c r="G22" s="155"/>
      <c r="H22" s="151" t="s">
        <v>293</v>
      </c>
      <c r="I22" s="203"/>
      <c r="J22" s="152"/>
    </row>
    <row r="23" spans="1:14" ht="28">
      <c r="A23" s="161"/>
      <c r="B23" s="161"/>
      <c r="C23" s="8" t="s">
        <v>178</v>
      </c>
      <c r="D23" s="8" t="s">
        <v>183</v>
      </c>
      <c r="E23" s="8" t="s">
        <v>179</v>
      </c>
      <c r="F23" s="8" t="s">
        <v>180</v>
      </c>
      <c r="G23" s="8" t="s">
        <v>184</v>
      </c>
      <c r="H23" s="8" t="s">
        <v>181</v>
      </c>
      <c r="I23" s="8" t="s">
        <v>182</v>
      </c>
      <c r="J23" s="8" t="s">
        <v>185</v>
      </c>
    </row>
    <row r="24" spans="1:14">
      <c r="A24" s="122" t="s">
        <v>170</v>
      </c>
      <c r="B24" s="2" t="s">
        <v>0</v>
      </c>
      <c r="C24" s="94">
        <v>0.16700000000000001</v>
      </c>
      <c r="D24" s="9">
        <f>C24*C$3</f>
        <v>0</v>
      </c>
      <c r="E24" s="148">
        <v>5.9</v>
      </c>
      <c r="F24" s="101"/>
      <c r="G24" s="9">
        <f>F24*C$4</f>
        <v>0</v>
      </c>
      <c r="H24" s="148">
        <v>5.9</v>
      </c>
      <c r="I24" s="101"/>
      <c r="J24" s="9">
        <f>I24*C$5</f>
        <v>0</v>
      </c>
    </row>
    <row r="25" spans="1:14">
      <c r="A25" s="122" t="s">
        <v>171</v>
      </c>
      <c r="B25" s="2" t="s">
        <v>1</v>
      </c>
      <c r="C25" s="94">
        <v>0.16700000000000001</v>
      </c>
      <c r="D25" s="9">
        <f t="shared" ref="D25:D29" si="8">C25*C$3</f>
        <v>0</v>
      </c>
      <c r="E25" s="148">
        <v>4.7</v>
      </c>
      <c r="F25" s="101"/>
      <c r="G25" s="9">
        <f t="shared" ref="G25:G29" si="9">F25*C$4</f>
        <v>0</v>
      </c>
      <c r="H25" s="148">
        <v>4.7</v>
      </c>
      <c r="I25" s="101"/>
      <c r="J25" s="9">
        <f t="shared" ref="J25:J29" si="10">I25*C$5</f>
        <v>0</v>
      </c>
    </row>
    <row r="26" spans="1:14">
      <c r="A26" s="122" t="s">
        <v>172</v>
      </c>
      <c r="B26" s="2" t="s">
        <v>2</v>
      </c>
      <c r="C26" s="94">
        <v>0.16600000000000001</v>
      </c>
      <c r="D26" s="9">
        <f t="shared" si="8"/>
        <v>0</v>
      </c>
      <c r="E26" s="148">
        <v>1.2</v>
      </c>
      <c r="F26" s="101"/>
      <c r="G26" s="9">
        <f t="shared" si="9"/>
        <v>0</v>
      </c>
      <c r="H26" s="148">
        <v>1.2</v>
      </c>
      <c r="I26" s="101"/>
      <c r="J26" s="9">
        <f t="shared" si="10"/>
        <v>0</v>
      </c>
    </row>
    <row r="27" spans="1:14">
      <c r="A27" s="122" t="s">
        <v>173</v>
      </c>
      <c r="B27" s="2" t="s">
        <v>3</v>
      </c>
      <c r="C27" s="94">
        <v>0.16700000000000001</v>
      </c>
      <c r="D27" s="9">
        <f t="shared" si="8"/>
        <v>0</v>
      </c>
      <c r="E27" s="148">
        <v>3.5</v>
      </c>
      <c r="F27" s="101"/>
      <c r="G27" s="9">
        <f t="shared" si="9"/>
        <v>0</v>
      </c>
      <c r="H27" s="148">
        <v>3.5</v>
      </c>
      <c r="I27" s="101"/>
      <c r="J27" s="9">
        <f t="shared" si="10"/>
        <v>0</v>
      </c>
    </row>
    <row r="28" spans="1:14">
      <c r="A28" s="122" t="s">
        <v>174</v>
      </c>
      <c r="B28" s="2" t="s">
        <v>4</v>
      </c>
      <c r="C28" s="94">
        <v>0.16700000000000001</v>
      </c>
      <c r="D28" s="9">
        <f t="shared" si="8"/>
        <v>0</v>
      </c>
      <c r="E28" s="148">
        <v>3.5</v>
      </c>
      <c r="F28" s="101"/>
      <c r="G28" s="9">
        <f t="shared" si="9"/>
        <v>0</v>
      </c>
      <c r="H28" s="148">
        <v>3.5</v>
      </c>
      <c r="I28" s="101"/>
      <c r="J28" s="9">
        <f t="shared" si="10"/>
        <v>0</v>
      </c>
    </row>
    <row r="29" spans="1:14">
      <c r="A29" s="122" t="s">
        <v>175</v>
      </c>
      <c r="B29" s="2" t="s">
        <v>5</v>
      </c>
      <c r="C29" s="94">
        <v>0.16600000000000001</v>
      </c>
      <c r="D29" s="9">
        <f t="shared" si="8"/>
        <v>0</v>
      </c>
      <c r="E29" s="148">
        <v>1.2</v>
      </c>
      <c r="F29" s="101"/>
      <c r="G29" s="9">
        <f t="shared" si="9"/>
        <v>0</v>
      </c>
      <c r="H29" s="148">
        <v>1.2</v>
      </c>
      <c r="I29" s="101"/>
      <c r="J29" s="9">
        <f t="shared" si="10"/>
        <v>0</v>
      </c>
    </row>
    <row r="30" spans="1:14">
      <c r="A30" s="123" t="s">
        <v>176</v>
      </c>
      <c r="B30" s="10" t="s">
        <v>13</v>
      </c>
      <c r="C30" s="92">
        <f>SUM(C24:C29)</f>
        <v>1</v>
      </c>
      <c r="D30" s="15">
        <f>SUM(D24:D29)</f>
        <v>0</v>
      </c>
      <c r="E30" s="55">
        <f>SUM(E24:E29)</f>
        <v>20</v>
      </c>
      <c r="F30" s="55">
        <f>SUM(F24:F29)</f>
        <v>0</v>
      </c>
      <c r="G30" s="47">
        <f t="shared" ref="G30" si="11">SUM(G24:G29)</f>
        <v>0</v>
      </c>
      <c r="H30" s="60">
        <f>SUM(H24:H29)</f>
        <v>20</v>
      </c>
      <c r="I30" s="60">
        <f>SUM(I24:I29)</f>
        <v>0</v>
      </c>
      <c r="J30" s="47">
        <f t="shared" ref="J30" si="12">SUM(J24:J29)</f>
        <v>0</v>
      </c>
    </row>
    <row r="32" spans="1:14" ht="50.25" customHeight="1">
      <c r="B32" s="8" t="s">
        <v>13</v>
      </c>
      <c r="C32" s="180" t="s">
        <v>187</v>
      </c>
      <c r="D32" s="181"/>
      <c r="E32" s="126"/>
      <c r="F32" s="126"/>
      <c r="N32" s="21"/>
    </row>
    <row r="33" spans="1:15" ht="30" customHeight="1">
      <c r="A33" s="179" t="s">
        <v>186</v>
      </c>
      <c r="B33" s="184" t="s">
        <v>16</v>
      </c>
      <c r="C33" s="199">
        <f>G30+J30+D30</f>
        <v>0</v>
      </c>
      <c r="D33" s="200"/>
      <c r="N33" s="21"/>
      <c r="O33" s="22"/>
    </row>
    <row r="34" spans="1:15" ht="30" customHeight="1">
      <c r="A34" s="161"/>
      <c r="B34" s="185"/>
      <c r="C34" s="201"/>
      <c r="D34" s="202"/>
      <c r="N34" s="21"/>
      <c r="O34" s="22"/>
    </row>
    <row r="35" spans="1:15">
      <c r="N35" s="21"/>
      <c r="O35" s="22"/>
    </row>
    <row r="37" spans="1:15">
      <c r="A37" s="147" t="s">
        <v>294</v>
      </c>
    </row>
  </sheetData>
  <sheetProtection algorithmName="SHA-512" hashValue="2t2aMKv/D6Sb8CqZv8kvhm8QjHKtxz8J3VDaSPf/GLLyoCrVxQSEoWUj7YTGc78nqPALMzNpu2WNkVU3JNk26w==" saltValue="ApJ1ysg4bJLIk5tphPo6Ow==" spinCount="100000" sheet="1" objects="1" scenarios="1"/>
  <mergeCells count="23">
    <mergeCell ref="B10:K10"/>
    <mergeCell ref="B17:K17"/>
    <mergeCell ref="A22:A23"/>
    <mergeCell ref="A33:A34"/>
    <mergeCell ref="C33:D34"/>
    <mergeCell ref="C32:D32"/>
    <mergeCell ref="H22:J22"/>
    <mergeCell ref="B1:C1"/>
    <mergeCell ref="D1:E1"/>
    <mergeCell ref="F1:H1"/>
    <mergeCell ref="I1:K1"/>
    <mergeCell ref="B33:B34"/>
    <mergeCell ref="B22:B23"/>
    <mergeCell ref="C22:D22"/>
    <mergeCell ref="E22:G22"/>
    <mergeCell ref="B18:K18"/>
    <mergeCell ref="B12:K12"/>
    <mergeCell ref="B19:K19"/>
    <mergeCell ref="I3:I5"/>
    <mergeCell ref="J3:J5"/>
    <mergeCell ref="B7:K7"/>
    <mergeCell ref="B8:K8"/>
    <mergeCell ref="B9:K9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3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32"/>
  <sheetViews>
    <sheetView workbookViewId="0">
      <selection activeCell="C5" sqref="C5"/>
    </sheetView>
  </sheetViews>
  <sheetFormatPr baseColWidth="10" defaultColWidth="8.83203125" defaultRowHeight="14" x14ac:dyDescent="0"/>
  <cols>
    <col min="1" max="1" width="8.83203125" style="108"/>
    <col min="2" max="2" width="30.6640625" customWidth="1"/>
    <col min="3" max="3" width="16.6640625" style="1" customWidth="1"/>
    <col min="4" max="11" width="16.6640625" customWidth="1"/>
    <col min="12" max="16" width="18.6640625" customWidth="1"/>
    <col min="17" max="17" width="15.1640625" customWidth="1"/>
  </cols>
  <sheetData>
    <row r="1" spans="1:16">
      <c r="B1" s="176" t="s">
        <v>11</v>
      </c>
      <c r="C1" s="177"/>
      <c r="D1" s="169" t="s">
        <v>7</v>
      </c>
      <c r="E1" s="169"/>
      <c r="F1" s="169" t="s">
        <v>12</v>
      </c>
      <c r="G1" s="169"/>
      <c r="H1" s="169"/>
      <c r="I1" s="169" t="s">
        <v>8</v>
      </c>
      <c r="J1" s="169"/>
      <c r="K1" s="169"/>
    </row>
    <row r="2" spans="1:16" s="7" customFormat="1" ht="70">
      <c r="A2" s="8" t="s">
        <v>56</v>
      </c>
      <c r="B2" s="8" t="s">
        <v>6</v>
      </c>
      <c r="C2" s="8" t="s">
        <v>189</v>
      </c>
      <c r="D2" s="8" t="s">
        <v>77</v>
      </c>
      <c r="E2" s="8" t="s">
        <v>78</v>
      </c>
      <c r="F2" s="8" t="s">
        <v>79</v>
      </c>
      <c r="G2" s="8" t="s">
        <v>80</v>
      </c>
      <c r="H2" s="8" t="s">
        <v>151</v>
      </c>
      <c r="I2" s="8" t="s">
        <v>82</v>
      </c>
      <c r="J2" s="8" t="s">
        <v>83</v>
      </c>
      <c r="K2" s="8" t="s">
        <v>188</v>
      </c>
      <c r="L2"/>
      <c r="M2"/>
      <c r="N2"/>
      <c r="O2"/>
      <c r="P2"/>
    </row>
    <row r="3" spans="1:16" s="50" customFormat="1" ht="28">
      <c r="A3" s="109">
        <v>1</v>
      </c>
      <c r="B3" s="3" t="s">
        <v>20</v>
      </c>
      <c r="C3" s="51">
        <f t="shared" ref="C3:C9" si="0">E3+H3+K3</f>
        <v>0</v>
      </c>
      <c r="D3" s="52">
        <v>26000</v>
      </c>
      <c r="E3" s="102"/>
      <c r="F3" s="43">
        <v>0.1</v>
      </c>
      <c r="G3" s="98"/>
      <c r="H3" s="44">
        <f>E3*G3*8</f>
        <v>0</v>
      </c>
      <c r="I3" s="205">
        <v>0.02</v>
      </c>
      <c r="J3" s="208"/>
      <c r="K3" s="44">
        <f>E3*J$3*8</f>
        <v>0</v>
      </c>
      <c r="L3"/>
      <c r="M3"/>
      <c r="N3"/>
      <c r="O3"/>
      <c r="P3"/>
    </row>
    <row r="4" spans="1:16" s="50" customFormat="1" ht="42">
      <c r="A4" s="109">
        <v>2</v>
      </c>
      <c r="B4" s="3" t="s">
        <v>19</v>
      </c>
      <c r="C4" s="51">
        <f t="shared" si="0"/>
        <v>0</v>
      </c>
      <c r="D4" s="52">
        <v>26000</v>
      </c>
      <c r="E4" s="102"/>
      <c r="F4" s="43">
        <v>0.1</v>
      </c>
      <c r="G4" s="98"/>
      <c r="H4" s="44">
        <f t="shared" ref="H4:H9" si="1">E4*G4*8</f>
        <v>0</v>
      </c>
      <c r="I4" s="206"/>
      <c r="J4" s="209"/>
      <c r="K4" s="44">
        <f t="shared" ref="K4:K9" si="2">E4*J$3*8</f>
        <v>0</v>
      </c>
      <c r="L4"/>
      <c r="M4"/>
      <c r="N4"/>
      <c r="O4"/>
      <c r="P4"/>
    </row>
    <row r="5" spans="1:16" ht="28">
      <c r="A5" s="109">
        <v>3</v>
      </c>
      <c r="B5" s="3" t="s">
        <v>191</v>
      </c>
      <c r="C5" s="53">
        <f t="shared" si="0"/>
        <v>0</v>
      </c>
      <c r="D5" s="54">
        <v>14000</v>
      </c>
      <c r="E5" s="102"/>
      <c r="F5" s="43">
        <v>0.1</v>
      </c>
      <c r="G5" s="98"/>
      <c r="H5" s="44">
        <f t="shared" si="1"/>
        <v>0</v>
      </c>
      <c r="I5" s="206"/>
      <c r="J5" s="209"/>
      <c r="K5" s="44">
        <f t="shared" si="2"/>
        <v>0</v>
      </c>
    </row>
    <row r="6" spans="1:16" ht="28">
      <c r="A6" s="109">
        <v>4</v>
      </c>
      <c r="B6" s="3" t="s">
        <v>18</v>
      </c>
      <c r="C6" s="53">
        <f t="shared" si="0"/>
        <v>0</v>
      </c>
      <c r="D6" s="54">
        <v>6000</v>
      </c>
      <c r="E6" s="102"/>
      <c r="F6" s="43">
        <v>0.1</v>
      </c>
      <c r="G6" s="98"/>
      <c r="H6" s="44">
        <f t="shared" si="1"/>
        <v>0</v>
      </c>
      <c r="I6" s="206"/>
      <c r="J6" s="209"/>
      <c r="K6" s="44">
        <f t="shared" si="2"/>
        <v>0</v>
      </c>
    </row>
    <row r="7" spans="1:16">
      <c r="A7" s="109">
        <v>5</v>
      </c>
      <c r="B7" s="3" t="s">
        <v>21</v>
      </c>
      <c r="C7" s="53">
        <f t="shared" si="0"/>
        <v>0</v>
      </c>
      <c r="D7" s="54">
        <v>3000</v>
      </c>
      <c r="E7" s="102"/>
      <c r="F7" s="43">
        <v>0.1</v>
      </c>
      <c r="G7" s="98"/>
      <c r="H7" s="44">
        <f t="shared" si="1"/>
        <v>0</v>
      </c>
      <c r="I7" s="206"/>
      <c r="J7" s="209"/>
      <c r="K7" s="44">
        <f t="shared" si="2"/>
        <v>0</v>
      </c>
    </row>
    <row r="8" spans="1:16" ht="42">
      <c r="A8" s="109">
        <v>6</v>
      </c>
      <c r="B8" s="3" t="s">
        <v>192</v>
      </c>
      <c r="C8" s="53">
        <f t="shared" si="0"/>
        <v>0</v>
      </c>
      <c r="D8" s="54">
        <v>6000</v>
      </c>
      <c r="E8" s="102"/>
      <c r="F8" s="43">
        <v>0.1</v>
      </c>
      <c r="G8" s="98"/>
      <c r="H8" s="44">
        <f t="shared" si="1"/>
        <v>0</v>
      </c>
      <c r="I8" s="206"/>
      <c r="J8" s="209"/>
      <c r="K8" s="44">
        <f t="shared" si="2"/>
        <v>0</v>
      </c>
    </row>
    <row r="9" spans="1:16" ht="42">
      <c r="A9" s="109">
        <v>7</v>
      </c>
      <c r="B9" s="3" t="s">
        <v>193</v>
      </c>
      <c r="C9" s="53">
        <f t="shared" si="0"/>
        <v>0</v>
      </c>
      <c r="D9" s="54">
        <v>14000</v>
      </c>
      <c r="E9" s="102"/>
      <c r="F9" s="43">
        <v>0.1</v>
      </c>
      <c r="G9" s="98"/>
      <c r="H9" s="44">
        <f t="shared" si="1"/>
        <v>0</v>
      </c>
      <c r="I9" s="207"/>
      <c r="J9" s="210"/>
      <c r="K9" s="44">
        <f t="shared" si="2"/>
        <v>0</v>
      </c>
    </row>
    <row r="10" spans="1:16">
      <c r="D10" t="s">
        <v>54</v>
      </c>
    </row>
    <row r="11" spans="1:16" ht="23">
      <c r="B11" s="193" t="s">
        <v>154</v>
      </c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6" ht="30" customHeight="1">
      <c r="A12" s="108" t="s">
        <v>97</v>
      </c>
      <c r="B12" s="188" t="s">
        <v>92</v>
      </c>
      <c r="C12" s="188"/>
      <c r="D12" s="188"/>
      <c r="E12" s="188"/>
      <c r="F12" s="188"/>
      <c r="G12" s="188"/>
      <c r="H12" s="188"/>
    </row>
    <row r="13" spans="1:16" ht="30" customHeight="1">
      <c r="A13" s="108" t="s">
        <v>98</v>
      </c>
      <c r="B13" s="188" t="s">
        <v>190</v>
      </c>
      <c r="C13" s="188"/>
      <c r="D13" s="188"/>
      <c r="E13" s="188"/>
      <c r="F13" s="188"/>
      <c r="G13" s="188"/>
      <c r="H13" s="188"/>
    </row>
    <row r="14" spans="1:16" ht="30" customHeight="1">
      <c r="A14" s="108" t="s">
        <v>99</v>
      </c>
      <c r="B14" s="188" t="s">
        <v>194</v>
      </c>
      <c r="C14" s="188"/>
      <c r="D14" s="188"/>
      <c r="E14" s="188"/>
      <c r="F14" s="188"/>
      <c r="G14" s="188"/>
      <c r="H14" s="188"/>
    </row>
    <row r="15" spans="1:16" ht="30" customHeight="1">
      <c r="A15" s="108" t="s">
        <v>103</v>
      </c>
      <c r="B15" s="211" t="s">
        <v>9</v>
      </c>
      <c r="C15" s="211"/>
      <c r="D15" s="211"/>
      <c r="E15" s="211"/>
      <c r="F15" s="211"/>
      <c r="G15" s="211"/>
      <c r="H15" s="211"/>
    </row>
    <row r="18" spans="1:20" s="6" customFormat="1" ht="60" customHeight="1">
      <c r="A18" s="179" t="s">
        <v>56</v>
      </c>
      <c r="B18" s="160" t="s">
        <v>195</v>
      </c>
      <c r="C18" s="151" t="s">
        <v>196</v>
      </c>
      <c r="D18" s="152"/>
      <c r="E18" s="151" t="s">
        <v>198</v>
      </c>
      <c r="F18" s="152"/>
      <c r="G18" s="151" t="s">
        <v>200</v>
      </c>
      <c r="H18" s="152"/>
      <c r="I18" s="151" t="s">
        <v>202</v>
      </c>
      <c r="J18" s="152"/>
      <c r="K18" s="151" t="s">
        <v>204</v>
      </c>
      <c r="L18" s="152"/>
      <c r="M18" s="151" t="s">
        <v>206</v>
      </c>
      <c r="N18" s="152"/>
      <c r="O18" s="151" t="s">
        <v>208</v>
      </c>
      <c r="P18" s="152"/>
      <c r="Q18" s="204" t="s">
        <v>217</v>
      </c>
    </row>
    <row r="19" spans="1:20" s="6" customFormat="1" ht="28">
      <c r="A19" s="161"/>
      <c r="B19" s="161"/>
      <c r="C19" s="8" t="s">
        <v>197</v>
      </c>
      <c r="D19" s="8" t="s">
        <v>210</v>
      </c>
      <c r="E19" s="8" t="s">
        <v>199</v>
      </c>
      <c r="F19" s="8" t="s">
        <v>211</v>
      </c>
      <c r="G19" s="8" t="s">
        <v>201</v>
      </c>
      <c r="H19" s="8" t="s">
        <v>212</v>
      </c>
      <c r="I19" s="8" t="s">
        <v>203</v>
      </c>
      <c r="J19" s="8" t="s">
        <v>213</v>
      </c>
      <c r="K19" s="8" t="s">
        <v>205</v>
      </c>
      <c r="L19" s="8" t="s">
        <v>214</v>
      </c>
      <c r="M19" s="8" t="s">
        <v>207</v>
      </c>
      <c r="N19" s="8" t="s">
        <v>215</v>
      </c>
      <c r="O19" s="8" t="s">
        <v>209</v>
      </c>
      <c r="P19" s="8" t="s">
        <v>216</v>
      </c>
      <c r="Q19" s="180"/>
    </row>
    <row r="20" spans="1:20" s="50" customFormat="1">
      <c r="A20" s="121" t="s">
        <v>70</v>
      </c>
      <c r="B20" s="57" t="s">
        <v>0</v>
      </c>
      <c r="C20" s="37">
        <v>0</v>
      </c>
      <c r="D20" s="58">
        <f>C3*C20</f>
        <v>0</v>
      </c>
      <c r="E20" s="36">
        <v>9</v>
      </c>
      <c r="F20" s="58">
        <f>C4*E20</f>
        <v>0</v>
      </c>
      <c r="G20" s="36">
        <v>82</v>
      </c>
      <c r="H20" s="58">
        <f>C5*G20</f>
        <v>0</v>
      </c>
      <c r="I20" s="36">
        <v>0</v>
      </c>
      <c r="J20" s="58">
        <f>C6*I20</f>
        <v>0</v>
      </c>
      <c r="K20" s="36">
        <v>8</v>
      </c>
      <c r="L20" s="58">
        <f>C7*K20</f>
        <v>0</v>
      </c>
      <c r="M20" s="36">
        <v>0</v>
      </c>
      <c r="N20" s="58">
        <f>C8*M20</f>
        <v>0</v>
      </c>
      <c r="O20" s="36">
        <v>0</v>
      </c>
      <c r="P20" s="58">
        <f>C9*O20</f>
        <v>0</v>
      </c>
      <c r="Q20" s="58">
        <f>P20+N20+L20+J20+H20+F20+D20</f>
        <v>0</v>
      </c>
      <c r="T20" s="89"/>
    </row>
    <row r="21" spans="1:20">
      <c r="A21" s="122" t="s">
        <v>71</v>
      </c>
      <c r="B21" s="2" t="s">
        <v>1</v>
      </c>
      <c r="C21" s="37">
        <v>2</v>
      </c>
      <c r="D21" s="9">
        <f>C3*C21</f>
        <v>0</v>
      </c>
      <c r="E21" s="36">
        <v>0</v>
      </c>
      <c r="F21" s="9">
        <f>C4*E21</f>
        <v>0</v>
      </c>
      <c r="G21" s="36">
        <v>40</v>
      </c>
      <c r="H21" s="9">
        <f>C5*G21</f>
        <v>0</v>
      </c>
      <c r="I21" s="36">
        <v>10</v>
      </c>
      <c r="J21" s="9">
        <f>C6*I21</f>
        <v>0</v>
      </c>
      <c r="K21" s="36">
        <v>3</v>
      </c>
      <c r="L21" s="9">
        <f>C7*K21</f>
        <v>0</v>
      </c>
      <c r="M21" s="36">
        <v>5</v>
      </c>
      <c r="N21" s="9">
        <f>C8*M21</f>
        <v>0</v>
      </c>
      <c r="O21" s="36">
        <v>0</v>
      </c>
      <c r="P21" s="9">
        <f>C9*O21</f>
        <v>0</v>
      </c>
      <c r="Q21" s="58">
        <f t="shared" ref="Q21:Q25" si="3">P21+N21+L21+J21+H21+F21+D21</f>
        <v>0</v>
      </c>
      <c r="R21" s="50"/>
      <c r="T21" s="89"/>
    </row>
    <row r="22" spans="1:20">
      <c r="A22" s="122" t="s">
        <v>72</v>
      </c>
      <c r="B22" s="2" t="s">
        <v>2</v>
      </c>
      <c r="C22" s="25">
        <v>0</v>
      </c>
      <c r="D22" s="9">
        <f>C3*C22</f>
        <v>0</v>
      </c>
      <c r="E22" s="26">
        <v>0</v>
      </c>
      <c r="F22" s="9">
        <f>C4*E22</f>
        <v>0</v>
      </c>
      <c r="G22" s="36">
        <v>12</v>
      </c>
      <c r="H22" s="9">
        <f>C5*G22</f>
        <v>0</v>
      </c>
      <c r="I22" s="36">
        <v>1</v>
      </c>
      <c r="J22" s="9">
        <f>C6*I22</f>
        <v>0</v>
      </c>
      <c r="K22" s="36">
        <v>1</v>
      </c>
      <c r="L22" s="9">
        <f>C7*K22</f>
        <v>0</v>
      </c>
      <c r="M22" s="36">
        <v>0</v>
      </c>
      <c r="N22" s="9">
        <f>C8*M22</f>
        <v>0</v>
      </c>
      <c r="O22" s="36">
        <v>0</v>
      </c>
      <c r="P22" s="9">
        <f>C9*O22</f>
        <v>0</v>
      </c>
      <c r="Q22" s="58">
        <f t="shared" si="3"/>
        <v>0</v>
      </c>
      <c r="R22" s="50"/>
      <c r="T22" s="89"/>
    </row>
    <row r="23" spans="1:20">
      <c r="A23" s="122" t="s">
        <v>73</v>
      </c>
      <c r="B23" s="2" t="s">
        <v>3</v>
      </c>
      <c r="C23" s="25">
        <v>2</v>
      </c>
      <c r="D23" s="9">
        <f>C3*C23</f>
        <v>0</v>
      </c>
      <c r="E23" s="26">
        <v>4</v>
      </c>
      <c r="F23" s="9">
        <f>C4*E23</f>
        <v>0</v>
      </c>
      <c r="G23" s="26">
        <v>19</v>
      </c>
      <c r="H23" s="9">
        <f>C5*G23</f>
        <v>0</v>
      </c>
      <c r="I23" s="26">
        <v>9</v>
      </c>
      <c r="J23" s="27">
        <f>C6*I23</f>
        <v>0</v>
      </c>
      <c r="K23" s="26">
        <v>5</v>
      </c>
      <c r="L23" s="27">
        <f>C7*K23</f>
        <v>0</v>
      </c>
      <c r="M23" s="26">
        <v>8</v>
      </c>
      <c r="N23" s="27">
        <f>C8*M23</f>
        <v>0</v>
      </c>
      <c r="O23" s="26">
        <v>0</v>
      </c>
      <c r="P23" s="27">
        <f>C9*O23</f>
        <v>0</v>
      </c>
      <c r="Q23" s="58">
        <f t="shared" si="3"/>
        <v>0</v>
      </c>
      <c r="R23" s="50"/>
      <c r="T23" s="89"/>
    </row>
    <row r="24" spans="1:20">
      <c r="A24" s="122" t="s">
        <v>74</v>
      </c>
      <c r="B24" s="2" t="s">
        <v>4</v>
      </c>
      <c r="C24" s="25">
        <v>3</v>
      </c>
      <c r="D24" s="9">
        <f>C3*C24</f>
        <v>0</v>
      </c>
      <c r="E24" s="26">
        <v>1</v>
      </c>
      <c r="F24" s="9">
        <f>C4*E24</f>
        <v>0</v>
      </c>
      <c r="G24" s="26">
        <v>24</v>
      </c>
      <c r="H24" s="9">
        <f>C5*G24</f>
        <v>0</v>
      </c>
      <c r="I24" s="26">
        <v>3</v>
      </c>
      <c r="J24" s="27">
        <f>C6*I24</f>
        <v>0</v>
      </c>
      <c r="K24" s="26">
        <v>3</v>
      </c>
      <c r="L24" s="27">
        <f>C7*K24</f>
        <v>0</v>
      </c>
      <c r="M24" s="26">
        <v>8</v>
      </c>
      <c r="N24" s="27">
        <f>C8*M24</f>
        <v>0</v>
      </c>
      <c r="O24" s="26">
        <v>0</v>
      </c>
      <c r="P24" s="27">
        <f>C9*O24</f>
        <v>0</v>
      </c>
      <c r="Q24" s="58">
        <f t="shared" si="3"/>
        <v>0</v>
      </c>
      <c r="R24" s="50"/>
      <c r="T24" s="89"/>
    </row>
    <row r="25" spans="1:20">
      <c r="A25" s="122" t="s">
        <v>72</v>
      </c>
      <c r="B25" s="2" t="s">
        <v>5</v>
      </c>
      <c r="C25" s="31">
        <v>1</v>
      </c>
      <c r="D25" s="9">
        <f>C3*C25</f>
        <v>0</v>
      </c>
      <c r="E25" s="32">
        <v>2</v>
      </c>
      <c r="F25" s="9">
        <f>C4*E25</f>
        <v>0</v>
      </c>
      <c r="G25" s="32">
        <v>12</v>
      </c>
      <c r="H25" s="9">
        <f>C5*G25</f>
        <v>0</v>
      </c>
      <c r="I25" s="32">
        <v>0</v>
      </c>
      <c r="J25" s="9">
        <f>C6*I25</f>
        <v>0</v>
      </c>
      <c r="K25" s="32">
        <v>3</v>
      </c>
      <c r="L25" s="9">
        <f>C7*K25</f>
        <v>0</v>
      </c>
      <c r="M25" s="32">
        <v>3</v>
      </c>
      <c r="N25" s="9">
        <f>C8*M25</f>
        <v>0</v>
      </c>
      <c r="O25" s="32">
        <v>4</v>
      </c>
      <c r="P25" s="9">
        <f>C9*O25</f>
        <v>0</v>
      </c>
      <c r="Q25" s="58">
        <f t="shared" si="3"/>
        <v>0</v>
      </c>
      <c r="R25" s="50"/>
      <c r="T25" s="89"/>
    </row>
    <row r="26" spans="1:20" s="17" customFormat="1">
      <c r="A26" s="123" t="s">
        <v>75</v>
      </c>
      <c r="B26" s="14" t="s">
        <v>13</v>
      </c>
      <c r="C26" s="12">
        <f>SUM(C20:C25)</f>
        <v>8</v>
      </c>
      <c r="D26" s="15">
        <f>SUM(D20:D25)</f>
        <v>0</v>
      </c>
      <c r="E26" s="12">
        <f t="shared" ref="E26:H26" si="4">SUM(E20:E25)</f>
        <v>16</v>
      </c>
      <c r="F26" s="16">
        <f t="shared" si="4"/>
        <v>0</v>
      </c>
      <c r="G26" s="12">
        <f t="shared" si="4"/>
        <v>189</v>
      </c>
      <c r="H26" s="16">
        <f t="shared" si="4"/>
        <v>0</v>
      </c>
      <c r="I26" s="12">
        <f t="shared" ref="I26:J26" si="5">SUM(I20:I25)</f>
        <v>23</v>
      </c>
      <c r="J26" s="16">
        <f t="shared" si="5"/>
        <v>0</v>
      </c>
      <c r="K26" s="13">
        <f t="shared" ref="K26:N26" si="6">SUM(K20:K25)</f>
        <v>23</v>
      </c>
      <c r="L26" s="16">
        <f t="shared" si="6"/>
        <v>0</v>
      </c>
      <c r="M26" s="13">
        <f t="shared" si="6"/>
        <v>24</v>
      </c>
      <c r="N26" s="16">
        <f t="shared" si="6"/>
        <v>0</v>
      </c>
      <c r="O26" s="18">
        <f t="shared" ref="O26:Q26" si="7">SUM(O20:O25)</f>
        <v>4</v>
      </c>
      <c r="P26" s="16">
        <f t="shared" si="7"/>
        <v>0</v>
      </c>
      <c r="Q26" s="81">
        <f t="shared" si="7"/>
        <v>0</v>
      </c>
    </row>
    <row r="27" spans="1:20" s="17" customFormat="1">
      <c r="A27" s="127"/>
      <c r="B27" s="128"/>
      <c r="C27" s="40"/>
      <c r="D27" s="129"/>
      <c r="E27" s="40"/>
      <c r="F27" s="41"/>
      <c r="G27" s="40"/>
      <c r="H27" s="41"/>
      <c r="I27" s="40"/>
      <c r="J27" s="41"/>
      <c r="K27" s="40"/>
      <c r="L27" s="41"/>
      <c r="M27" s="40"/>
      <c r="N27" s="41"/>
      <c r="O27" s="40"/>
      <c r="P27" s="41"/>
      <c r="Q27" s="41"/>
    </row>
    <row r="28" spans="1:20" s="17" customFormat="1">
      <c r="A28" s="127"/>
      <c r="B28" s="128"/>
      <c r="C28" s="40"/>
      <c r="D28" s="129"/>
      <c r="E28" s="40"/>
      <c r="F28" s="41"/>
      <c r="G28" s="40"/>
      <c r="H28" s="41"/>
      <c r="I28" s="40"/>
      <c r="J28" s="41"/>
      <c r="K28" s="40"/>
      <c r="L28" s="41"/>
      <c r="M28" s="40"/>
      <c r="N28" s="41"/>
      <c r="O28" s="40"/>
      <c r="P28" s="41"/>
      <c r="Q28" s="41"/>
    </row>
    <row r="29" spans="1:20" ht="60" customHeight="1">
      <c r="B29" s="8" t="s">
        <v>13</v>
      </c>
      <c r="C29" s="165" t="s">
        <v>218</v>
      </c>
      <c r="D29" s="167"/>
    </row>
    <row r="30" spans="1:20" ht="30" customHeight="1">
      <c r="A30" s="179" t="s">
        <v>76</v>
      </c>
      <c r="B30" s="184" t="s">
        <v>14</v>
      </c>
      <c r="C30" s="199">
        <f>D26+F26+H26+J26+L26+N26+P26</f>
        <v>0</v>
      </c>
      <c r="D30" s="200"/>
    </row>
    <row r="31" spans="1:20" ht="30" customHeight="1">
      <c r="A31" s="161"/>
      <c r="B31" s="185"/>
      <c r="C31" s="201"/>
      <c r="D31" s="202"/>
    </row>
    <row r="32" spans="1:20" ht="30" customHeight="1">
      <c r="B32" s="40"/>
      <c r="C32" s="41"/>
    </row>
  </sheetData>
  <sheetProtection password="B509" sheet="1" objects="1" scenarios="1"/>
  <mergeCells count="25">
    <mergeCell ref="M18:N18"/>
    <mergeCell ref="G18:H18"/>
    <mergeCell ref="A18:A19"/>
    <mergeCell ref="A30:A31"/>
    <mergeCell ref="B11:K11"/>
    <mergeCell ref="C29:D29"/>
    <mergeCell ref="C30:D31"/>
    <mergeCell ref="B30:B31"/>
    <mergeCell ref="K18:L18"/>
    <mergeCell ref="Q18:Q19"/>
    <mergeCell ref="B1:C1"/>
    <mergeCell ref="D1:E1"/>
    <mergeCell ref="F1:H1"/>
    <mergeCell ref="I1:K1"/>
    <mergeCell ref="I3:I9"/>
    <mergeCell ref="J3:J9"/>
    <mergeCell ref="B12:H12"/>
    <mergeCell ref="B13:H13"/>
    <mergeCell ref="B14:H14"/>
    <mergeCell ref="C18:D18"/>
    <mergeCell ref="E18:F18"/>
    <mergeCell ref="B18:B19"/>
    <mergeCell ref="B15:H15"/>
    <mergeCell ref="I18:J18"/>
    <mergeCell ref="O18:P18"/>
  </mergeCells>
  <phoneticPr fontId="23" type="noConversion"/>
  <pageMargins left="0.70866141732283472" right="0.70866141732283472" top="0.74803149606299213" bottom="0.74803149606299213" header="0.31496062992125984" footer="0.31496062992125984"/>
  <pageSetup paperSize="8" scale="55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23"/>
  <sheetViews>
    <sheetView workbookViewId="0"/>
  </sheetViews>
  <sheetFormatPr baseColWidth="10" defaultColWidth="8.83203125" defaultRowHeight="14" x14ac:dyDescent="0"/>
  <cols>
    <col min="2" max="2" width="30.6640625" customWidth="1"/>
    <col min="3" max="3" width="16.6640625" style="1" customWidth="1"/>
    <col min="4" max="11" width="16.6640625" customWidth="1"/>
  </cols>
  <sheetData>
    <row r="1" spans="1:11">
      <c r="B1" s="176" t="s">
        <v>11</v>
      </c>
      <c r="C1" s="177"/>
      <c r="D1" s="169" t="s">
        <v>7</v>
      </c>
      <c r="E1" s="169"/>
      <c r="F1" s="169" t="s">
        <v>12</v>
      </c>
      <c r="G1" s="169"/>
      <c r="H1" s="169"/>
      <c r="I1" s="169" t="s">
        <v>8</v>
      </c>
      <c r="J1" s="169"/>
      <c r="K1" s="169"/>
    </row>
    <row r="2" spans="1:11" s="7" customFormat="1" ht="70">
      <c r="A2" s="8" t="s">
        <v>56</v>
      </c>
      <c r="B2" s="8" t="s">
        <v>6</v>
      </c>
      <c r="C2" s="8" t="s">
        <v>115</v>
      </c>
      <c r="D2" s="8" t="s">
        <v>77</v>
      </c>
      <c r="E2" s="8" t="s">
        <v>78</v>
      </c>
      <c r="F2" s="8" t="s">
        <v>79</v>
      </c>
      <c r="G2" s="8" t="s">
        <v>80</v>
      </c>
      <c r="H2" s="8" t="s">
        <v>151</v>
      </c>
      <c r="I2" s="8" t="s">
        <v>82</v>
      </c>
      <c r="J2" s="8" t="s">
        <v>83</v>
      </c>
      <c r="K2" s="8" t="s">
        <v>188</v>
      </c>
    </row>
    <row r="3" spans="1:11">
      <c r="A3" s="109">
        <v>1</v>
      </c>
      <c r="B3" s="3" t="s">
        <v>27</v>
      </c>
      <c r="C3" s="38">
        <f>E3+H3+K3</f>
        <v>0</v>
      </c>
      <c r="D3" s="38">
        <v>8000</v>
      </c>
      <c r="E3" s="103"/>
      <c r="F3" s="43">
        <v>0.1</v>
      </c>
      <c r="G3" s="98"/>
      <c r="H3" s="44">
        <f>E3*G3*8</f>
        <v>0</v>
      </c>
      <c r="I3" s="43">
        <v>0.02</v>
      </c>
      <c r="J3" s="98"/>
      <c r="K3" s="44">
        <f>E3*J3*8</f>
        <v>0</v>
      </c>
    </row>
    <row r="5" spans="1:11" ht="23.25" customHeight="1">
      <c r="B5" s="212" t="s">
        <v>154</v>
      </c>
      <c r="C5" s="213"/>
      <c r="D5" s="213"/>
      <c r="E5" s="213"/>
      <c r="F5" s="213"/>
      <c r="G5" s="213"/>
      <c r="H5" s="214"/>
      <c r="I5" s="133"/>
      <c r="J5" s="133"/>
      <c r="K5" s="133"/>
    </row>
    <row r="6" spans="1:11" ht="30" customHeight="1">
      <c r="A6" s="108" t="s">
        <v>97</v>
      </c>
      <c r="B6" s="188" t="s">
        <v>92</v>
      </c>
      <c r="C6" s="188"/>
      <c r="D6" s="188"/>
      <c r="E6" s="188"/>
      <c r="F6" s="188"/>
      <c r="G6" s="188"/>
      <c r="H6" s="188"/>
    </row>
    <row r="7" spans="1:11" ht="30" customHeight="1">
      <c r="A7" s="108" t="s">
        <v>98</v>
      </c>
      <c r="B7" s="195" t="s">
        <v>10</v>
      </c>
      <c r="C7" s="195"/>
      <c r="D7" s="195"/>
      <c r="E7" s="195"/>
      <c r="F7" s="195"/>
      <c r="G7" s="195"/>
      <c r="H7" s="195"/>
    </row>
    <row r="10" spans="1:11" s="6" customFormat="1" ht="60" customHeight="1">
      <c r="A10" s="179" t="s">
        <v>56</v>
      </c>
      <c r="B10" s="160" t="s">
        <v>195</v>
      </c>
      <c r="C10" s="151" t="s">
        <v>226</v>
      </c>
      <c r="D10" s="152"/>
    </row>
    <row r="11" spans="1:11" s="6" customFormat="1" ht="28">
      <c r="A11" s="161"/>
      <c r="B11" s="161"/>
      <c r="C11" s="8" t="s">
        <v>197</v>
      </c>
      <c r="D11" s="8" t="s">
        <v>227</v>
      </c>
    </row>
    <row r="12" spans="1:11">
      <c r="A12" s="122" t="s">
        <v>219</v>
      </c>
      <c r="B12" s="2" t="s">
        <v>0</v>
      </c>
      <c r="C12" s="37">
        <v>15</v>
      </c>
      <c r="D12" s="9">
        <f>C3*C12</f>
        <v>0</v>
      </c>
    </row>
    <row r="13" spans="1:11">
      <c r="A13" s="122" t="s">
        <v>220</v>
      </c>
      <c r="B13" s="2" t="s">
        <v>1</v>
      </c>
      <c r="C13" s="37">
        <v>16</v>
      </c>
      <c r="D13" s="9">
        <f>C3*C13</f>
        <v>0</v>
      </c>
    </row>
    <row r="14" spans="1:11">
      <c r="A14" s="122" t="s">
        <v>221</v>
      </c>
      <c r="B14" s="2" t="s">
        <v>2</v>
      </c>
      <c r="C14" s="37">
        <v>4</v>
      </c>
      <c r="D14" s="9">
        <f>C3*C14</f>
        <v>0</v>
      </c>
    </row>
    <row r="15" spans="1:11">
      <c r="A15" s="122" t="s">
        <v>222</v>
      </c>
      <c r="B15" s="2" t="s">
        <v>3</v>
      </c>
      <c r="C15" s="37">
        <v>15</v>
      </c>
      <c r="D15" s="9">
        <f>C3*C15</f>
        <v>0</v>
      </c>
    </row>
    <row r="16" spans="1:11">
      <c r="A16" s="122" t="s">
        <v>223</v>
      </c>
      <c r="B16" s="2" t="s">
        <v>4</v>
      </c>
      <c r="C16" s="37">
        <v>8</v>
      </c>
      <c r="D16" s="9">
        <f>C3*C16</f>
        <v>0</v>
      </c>
    </row>
    <row r="17" spans="1:4">
      <c r="A17" s="122" t="s">
        <v>224</v>
      </c>
      <c r="B17" s="2" t="s">
        <v>5</v>
      </c>
      <c r="C17" s="5">
        <v>9</v>
      </c>
      <c r="D17" s="9">
        <f>C3*C17</f>
        <v>0</v>
      </c>
    </row>
    <row r="18" spans="1:4" s="17" customFormat="1">
      <c r="A18" s="123" t="s">
        <v>225</v>
      </c>
      <c r="B18" s="14" t="s">
        <v>13</v>
      </c>
      <c r="C18" s="12">
        <f>SUM(C12:C17)</f>
        <v>67</v>
      </c>
      <c r="D18" s="15">
        <f>SUM(D12:D17)</f>
        <v>0</v>
      </c>
    </row>
    <row r="21" spans="1:4" ht="35.25" customHeight="1">
      <c r="B21" s="8" t="s">
        <v>13</v>
      </c>
      <c r="C21" s="165" t="s">
        <v>229</v>
      </c>
      <c r="D21" s="167"/>
    </row>
    <row r="22" spans="1:4" ht="30" customHeight="1">
      <c r="A22" s="179" t="s">
        <v>228</v>
      </c>
      <c r="B22" s="184" t="s">
        <v>15</v>
      </c>
      <c r="C22" s="199">
        <f>D18</f>
        <v>0</v>
      </c>
      <c r="D22" s="200"/>
    </row>
    <row r="23" spans="1:4" ht="30" customHeight="1">
      <c r="A23" s="161"/>
      <c r="B23" s="185"/>
      <c r="C23" s="201"/>
      <c r="D23" s="202"/>
    </row>
  </sheetData>
  <sheetProtection algorithmName="SHA-512" hashValue="CNH5wV1qGWcyDxskaQqRVJ7jum5xgGVKxrCT2UUjmtuRlwpgZfUgLJEv8iagijGoqEctB0s5bV1hiQbD+Dx4ow==" saltValue="HjktGSrOItvrCj9B2445DQ==" spinCount="100000" sheet="1" objects="1" scenarios="1"/>
  <mergeCells count="14">
    <mergeCell ref="A10:A11"/>
    <mergeCell ref="A22:A23"/>
    <mergeCell ref="C21:D21"/>
    <mergeCell ref="C22:D23"/>
    <mergeCell ref="B1:C1"/>
    <mergeCell ref="D1:E1"/>
    <mergeCell ref="F1:H1"/>
    <mergeCell ref="I1:K1"/>
    <mergeCell ref="B22:B23"/>
    <mergeCell ref="B10:B11"/>
    <mergeCell ref="C10:D10"/>
    <mergeCell ref="B6:H6"/>
    <mergeCell ref="B7:H7"/>
    <mergeCell ref="B5:H5"/>
  </mergeCells>
  <phoneticPr fontId="23" type="noConversion"/>
  <pageMargins left="0.71" right="0.71" top="0.75000000000000011" bottom="0.75000000000000011" header="0.31" footer="0.31"/>
  <pageSetup paperSize="8" scale="95" orientation="landscape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42"/>
  <sheetViews>
    <sheetView workbookViewId="0">
      <selection activeCell="E6" sqref="E6"/>
    </sheetView>
  </sheetViews>
  <sheetFormatPr baseColWidth="10" defaultColWidth="11.5" defaultRowHeight="14" x14ac:dyDescent="0"/>
  <cols>
    <col min="1" max="1" width="11.5" style="19"/>
    <col min="2" max="2" width="50.6640625" style="19" customWidth="1"/>
    <col min="3" max="8" width="20.6640625" style="19" customWidth="1"/>
    <col min="9" max="216" width="11.5" style="19"/>
    <col min="217" max="217" width="13.6640625" style="19" customWidth="1"/>
    <col min="218" max="218" width="6.1640625" style="19" customWidth="1"/>
    <col min="219" max="219" width="12.33203125" style="19" customWidth="1"/>
    <col min="220" max="220" width="9.5" style="19" customWidth="1"/>
    <col min="221" max="221" width="17.5" style="19" customWidth="1"/>
    <col min="222" max="222" width="69.5" style="19" customWidth="1"/>
    <col min="223" max="223" width="60.33203125" style="19" customWidth="1"/>
    <col min="224" max="224" width="12.83203125" style="19" customWidth="1"/>
    <col min="225" max="225" width="44" style="19" customWidth="1"/>
    <col min="226" max="226" width="99.1640625" style="19" customWidth="1"/>
    <col min="227" max="227" width="21.6640625" style="19" customWidth="1"/>
    <col min="228" max="228" width="24.1640625" style="19" customWidth="1"/>
    <col min="229" max="231" width="0" style="19" hidden="1" customWidth="1"/>
    <col min="232" max="232" width="38.5" style="19" customWidth="1"/>
    <col min="233" max="233" width="0" style="19" hidden="1" customWidth="1"/>
    <col min="234" max="234" width="7.83203125" style="19" customWidth="1"/>
    <col min="235" max="237" width="0" style="19" hidden="1" customWidth="1"/>
    <col min="238" max="472" width="11.5" style="19"/>
    <col min="473" max="473" width="13.6640625" style="19" customWidth="1"/>
    <col min="474" max="474" width="6.1640625" style="19" customWidth="1"/>
    <col min="475" max="475" width="12.33203125" style="19" customWidth="1"/>
    <col min="476" max="476" width="9.5" style="19" customWidth="1"/>
    <col min="477" max="477" width="17.5" style="19" customWidth="1"/>
    <col min="478" max="478" width="69.5" style="19" customWidth="1"/>
    <col min="479" max="479" width="60.33203125" style="19" customWidth="1"/>
    <col min="480" max="480" width="12.83203125" style="19" customWidth="1"/>
    <col min="481" max="481" width="44" style="19" customWidth="1"/>
    <col min="482" max="482" width="99.1640625" style="19" customWidth="1"/>
    <col min="483" max="483" width="21.6640625" style="19" customWidth="1"/>
    <col min="484" max="484" width="24.1640625" style="19" customWidth="1"/>
    <col min="485" max="487" width="0" style="19" hidden="1" customWidth="1"/>
    <col min="488" max="488" width="38.5" style="19" customWidth="1"/>
    <col min="489" max="489" width="0" style="19" hidden="1" customWidth="1"/>
    <col min="490" max="490" width="7.83203125" style="19" customWidth="1"/>
    <col min="491" max="493" width="0" style="19" hidden="1" customWidth="1"/>
    <col min="494" max="728" width="11.5" style="19"/>
    <col min="729" max="729" width="13.6640625" style="19" customWidth="1"/>
    <col min="730" max="730" width="6.1640625" style="19" customWidth="1"/>
    <col min="731" max="731" width="12.33203125" style="19" customWidth="1"/>
    <col min="732" max="732" width="9.5" style="19" customWidth="1"/>
    <col min="733" max="733" width="17.5" style="19" customWidth="1"/>
    <col min="734" max="734" width="69.5" style="19" customWidth="1"/>
    <col min="735" max="735" width="60.33203125" style="19" customWidth="1"/>
    <col min="736" max="736" width="12.83203125" style="19" customWidth="1"/>
    <col min="737" max="737" width="44" style="19" customWidth="1"/>
    <col min="738" max="738" width="99.1640625" style="19" customWidth="1"/>
    <col min="739" max="739" width="21.6640625" style="19" customWidth="1"/>
    <col min="740" max="740" width="24.1640625" style="19" customWidth="1"/>
    <col min="741" max="743" width="0" style="19" hidden="1" customWidth="1"/>
    <col min="744" max="744" width="38.5" style="19" customWidth="1"/>
    <col min="745" max="745" width="0" style="19" hidden="1" customWidth="1"/>
    <col min="746" max="746" width="7.83203125" style="19" customWidth="1"/>
    <col min="747" max="749" width="0" style="19" hidden="1" customWidth="1"/>
    <col min="750" max="984" width="11.5" style="19"/>
    <col min="985" max="985" width="13.6640625" style="19" customWidth="1"/>
    <col min="986" max="986" width="6.1640625" style="19" customWidth="1"/>
    <col min="987" max="987" width="12.33203125" style="19" customWidth="1"/>
    <col min="988" max="988" width="9.5" style="19" customWidth="1"/>
    <col min="989" max="989" width="17.5" style="19" customWidth="1"/>
    <col min="990" max="990" width="69.5" style="19" customWidth="1"/>
    <col min="991" max="991" width="60.33203125" style="19" customWidth="1"/>
    <col min="992" max="992" width="12.83203125" style="19" customWidth="1"/>
    <col min="993" max="993" width="44" style="19" customWidth="1"/>
    <col min="994" max="994" width="99.1640625" style="19" customWidth="1"/>
    <col min="995" max="995" width="21.6640625" style="19" customWidth="1"/>
    <col min="996" max="996" width="24.1640625" style="19" customWidth="1"/>
    <col min="997" max="999" width="0" style="19" hidden="1" customWidth="1"/>
    <col min="1000" max="1000" width="38.5" style="19" customWidth="1"/>
    <col min="1001" max="1001" width="0" style="19" hidden="1" customWidth="1"/>
    <col min="1002" max="1002" width="7.83203125" style="19" customWidth="1"/>
    <col min="1003" max="1005" width="0" style="19" hidden="1" customWidth="1"/>
    <col min="1006" max="1240" width="11.5" style="19"/>
    <col min="1241" max="1241" width="13.6640625" style="19" customWidth="1"/>
    <col min="1242" max="1242" width="6.1640625" style="19" customWidth="1"/>
    <col min="1243" max="1243" width="12.33203125" style="19" customWidth="1"/>
    <col min="1244" max="1244" width="9.5" style="19" customWidth="1"/>
    <col min="1245" max="1245" width="17.5" style="19" customWidth="1"/>
    <col min="1246" max="1246" width="69.5" style="19" customWidth="1"/>
    <col min="1247" max="1247" width="60.33203125" style="19" customWidth="1"/>
    <col min="1248" max="1248" width="12.83203125" style="19" customWidth="1"/>
    <col min="1249" max="1249" width="44" style="19" customWidth="1"/>
    <col min="1250" max="1250" width="99.1640625" style="19" customWidth="1"/>
    <col min="1251" max="1251" width="21.6640625" style="19" customWidth="1"/>
    <col min="1252" max="1252" width="24.1640625" style="19" customWidth="1"/>
    <col min="1253" max="1255" width="0" style="19" hidden="1" customWidth="1"/>
    <col min="1256" max="1256" width="38.5" style="19" customWidth="1"/>
    <col min="1257" max="1257" width="0" style="19" hidden="1" customWidth="1"/>
    <col min="1258" max="1258" width="7.83203125" style="19" customWidth="1"/>
    <col min="1259" max="1261" width="0" style="19" hidden="1" customWidth="1"/>
    <col min="1262" max="1496" width="11.5" style="19"/>
    <col min="1497" max="1497" width="13.6640625" style="19" customWidth="1"/>
    <col min="1498" max="1498" width="6.1640625" style="19" customWidth="1"/>
    <col min="1499" max="1499" width="12.33203125" style="19" customWidth="1"/>
    <col min="1500" max="1500" width="9.5" style="19" customWidth="1"/>
    <col min="1501" max="1501" width="17.5" style="19" customWidth="1"/>
    <col min="1502" max="1502" width="69.5" style="19" customWidth="1"/>
    <col min="1503" max="1503" width="60.33203125" style="19" customWidth="1"/>
    <col min="1504" max="1504" width="12.83203125" style="19" customWidth="1"/>
    <col min="1505" max="1505" width="44" style="19" customWidth="1"/>
    <col min="1506" max="1506" width="99.1640625" style="19" customWidth="1"/>
    <col min="1507" max="1507" width="21.6640625" style="19" customWidth="1"/>
    <col min="1508" max="1508" width="24.1640625" style="19" customWidth="1"/>
    <col min="1509" max="1511" width="0" style="19" hidden="1" customWidth="1"/>
    <col min="1512" max="1512" width="38.5" style="19" customWidth="1"/>
    <col min="1513" max="1513" width="0" style="19" hidden="1" customWidth="1"/>
    <col min="1514" max="1514" width="7.83203125" style="19" customWidth="1"/>
    <col min="1515" max="1517" width="0" style="19" hidden="1" customWidth="1"/>
    <col min="1518" max="1752" width="11.5" style="19"/>
    <col min="1753" max="1753" width="13.6640625" style="19" customWidth="1"/>
    <col min="1754" max="1754" width="6.1640625" style="19" customWidth="1"/>
    <col min="1755" max="1755" width="12.33203125" style="19" customWidth="1"/>
    <col min="1756" max="1756" width="9.5" style="19" customWidth="1"/>
    <col min="1757" max="1757" width="17.5" style="19" customWidth="1"/>
    <col min="1758" max="1758" width="69.5" style="19" customWidth="1"/>
    <col min="1759" max="1759" width="60.33203125" style="19" customWidth="1"/>
    <col min="1760" max="1760" width="12.83203125" style="19" customWidth="1"/>
    <col min="1761" max="1761" width="44" style="19" customWidth="1"/>
    <col min="1762" max="1762" width="99.1640625" style="19" customWidth="1"/>
    <col min="1763" max="1763" width="21.6640625" style="19" customWidth="1"/>
    <col min="1764" max="1764" width="24.1640625" style="19" customWidth="1"/>
    <col min="1765" max="1767" width="0" style="19" hidden="1" customWidth="1"/>
    <col min="1768" max="1768" width="38.5" style="19" customWidth="1"/>
    <col min="1769" max="1769" width="0" style="19" hidden="1" customWidth="1"/>
    <col min="1770" max="1770" width="7.83203125" style="19" customWidth="1"/>
    <col min="1771" max="1773" width="0" style="19" hidden="1" customWidth="1"/>
    <col min="1774" max="2008" width="11.5" style="19"/>
    <col min="2009" max="2009" width="13.6640625" style="19" customWidth="1"/>
    <col min="2010" max="2010" width="6.1640625" style="19" customWidth="1"/>
    <col min="2011" max="2011" width="12.33203125" style="19" customWidth="1"/>
    <col min="2012" max="2012" width="9.5" style="19" customWidth="1"/>
    <col min="2013" max="2013" width="17.5" style="19" customWidth="1"/>
    <col min="2014" max="2014" width="69.5" style="19" customWidth="1"/>
    <col min="2015" max="2015" width="60.33203125" style="19" customWidth="1"/>
    <col min="2016" max="2016" width="12.83203125" style="19" customWidth="1"/>
    <col min="2017" max="2017" width="44" style="19" customWidth="1"/>
    <col min="2018" max="2018" width="99.1640625" style="19" customWidth="1"/>
    <col min="2019" max="2019" width="21.6640625" style="19" customWidth="1"/>
    <col min="2020" max="2020" width="24.1640625" style="19" customWidth="1"/>
    <col min="2021" max="2023" width="0" style="19" hidden="1" customWidth="1"/>
    <col min="2024" max="2024" width="38.5" style="19" customWidth="1"/>
    <col min="2025" max="2025" width="0" style="19" hidden="1" customWidth="1"/>
    <col min="2026" max="2026" width="7.83203125" style="19" customWidth="1"/>
    <col min="2027" max="2029" width="0" style="19" hidden="1" customWidth="1"/>
    <col min="2030" max="2264" width="11.5" style="19"/>
    <col min="2265" max="2265" width="13.6640625" style="19" customWidth="1"/>
    <col min="2266" max="2266" width="6.1640625" style="19" customWidth="1"/>
    <col min="2267" max="2267" width="12.33203125" style="19" customWidth="1"/>
    <col min="2268" max="2268" width="9.5" style="19" customWidth="1"/>
    <col min="2269" max="2269" width="17.5" style="19" customWidth="1"/>
    <col min="2270" max="2270" width="69.5" style="19" customWidth="1"/>
    <col min="2271" max="2271" width="60.33203125" style="19" customWidth="1"/>
    <col min="2272" max="2272" width="12.83203125" style="19" customWidth="1"/>
    <col min="2273" max="2273" width="44" style="19" customWidth="1"/>
    <col min="2274" max="2274" width="99.1640625" style="19" customWidth="1"/>
    <col min="2275" max="2275" width="21.6640625" style="19" customWidth="1"/>
    <col min="2276" max="2276" width="24.1640625" style="19" customWidth="1"/>
    <col min="2277" max="2279" width="0" style="19" hidden="1" customWidth="1"/>
    <col min="2280" max="2280" width="38.5" style="19" customWidth="1"/>
    <col min="2281" max="2281" width="0" style="19" hidden="1" customWidth="1"/>
    <col min="2282" max="2282" width="7.83203125" style="19" customWidth="1"/>
    <col min="2283" max="2285" width="0" style="19" hidden="1" customWidth="1"/>
    <col min="2286" max="2520" width="11.5" style="19"/>
    <col min="2521" max="2521" width="13.6640625" style="19" customWidth="1"/>
    <col min="2522" max="2522" width="6.1640625" style="19" customWidth="1"/>
    <col min="2523" max="2523" width="12.33203125" style="19" customWidth="1"/>
    <col min="2524" max="2524" width="9.5" style="19" customWidth="1"/>
    <col min="2525" max="2525" width="17.5" style="19" customWidth="1"/>
    <col min="2526" max="2526" width="69.5" style="19" customWidth="1"/>
    <col min="2527" max="2527" width="60.33203125" style="19" customWidth="1"/>
    <col min="2528" max="2528" width="12.83203125" style="19" customWidth="1"/>
    <col min="2529" max="2529" width="44" style="19" customWidth="1"/>
    <col min="2530" max="2530" width="99.1640625" style="19" customWidth="1"/>
    <col min="2531" max="2531" width="21.6640625" style="19" customWidth="1"/>
    <col min="2532" max="2532" width="24.1640625" style="19" customWidth="1"/>
    <col min="2533" max="2535" width="0" style="19" hidden="1" customWidth="1"/>
    <col min="2536" max="2536" width="38.5" style="19" customWidth="1"/>
    <col min="2537" max="2537" width="0" style="19" hidden="1" customWidth="1"/>
    <col min="2538" max="2538" width="7.83203125" style="19" customWidth="1"/>
    <col min="2539" max="2541" width="0" style="19" hidden="1" customWidth="1"/>
    <col min="2542" max="2776" width="11.5" style="19"/>
    <col min="2777" max="2777" width="13.6640625" style="19" customWidth="1"/>
    <col min="2778" max="2778" width="6.1640625" style="19" customWidth="1"/>
    <col min="2779" max="2779" width="12.33203125" style="19" customWidth="1"/>
    <col min="2780" max="2780" width="9.5" style="19" customWidth="1"/>
    <col min="2781" max="2781" width="17.5" style="19" customWidth="1"/>
    <col min="2782" max="2782" width="69.5" style="19" customWidth="1"/>
    <col min="2783" max="2783" width="60.33203125" style="19" customWidth="1"/>
    <col min="2784" max="2784" width="12.83203125" style="19" customWidth="1"/>
    <col min="2785" max="2785" width="44" style="19" customWidth="1"/>
    <col min="2786" max="2786" width="99.1640625" style="19" customWidth="1"/>
    <col min="2787" max="2787" width="21.6640625" style="19" customWidth="1"/>
    <col min="2788" max="2788" width="24.1640625" style="19" customWidth="1"/>
    <col min="2789" max="2791" width="0" style="19" hidden="1" customWidth="1"/>
    <col min="2792" max="2792" width="38.5" style="19" customWidth="1"/>
    <col min="2793" max="2793" width="0" style="19" hidden="1" customWidth="1"/>
    <col min="2794" max="2794" width="7.83203125" style="19" customWidth="1"/>
    <col min="2795" max="2797" width="0" style="19" hidden="1" customWidth="1"/>
    <col min="2798" max="3032" width="11.5" style="19"/>
    <col min="3033" max="3033" width="13.6640625" style="19" customWidth="1"/>
    <col min="3034" max="3034" width="6.1640625" style="19" customWidth="1"/>
    <col min="3035" max="3035" width="12.33203125" style="19" customWidth="1"/>
    <col min="3036" max="3036" width="9.5" style="19" customWidth="1"/>
    <col min="3037" max="3037" width="17.5" style="19" customWidth="1"/>
    <col min="3038" max="3038" width="69.5" style="19" customWidth="1"/>
    <col min="3039" max="3039" width="60.33203125" style="19" customWidth="1"/>
    <col min="3040" max="3040" width="12.83203125" style="19" customWidth="1"/>
    <col min="3041" max="3041" width="44" style="19" customWidth="1"/>
    <col min="3042" max="3042" width="99.1640625" style="19" customWidth="1"/>
    <col min="3043" max="3043" width="21.6640625" style="19" customWidth="1"/>
    <col min="3044" max="3044" width="24.1640625" style="19" customWidth="1"/>
    <col min="3045" max="3047" width="0" style="19" hidden="1" customWidth="1"/>
    <col min="3048" max="3048" width="38.5" style="19" customWidth="1"/>
    <col min="3049" max="3049" width="0" style="19" hidden="1" customWidth="1"/>
    <col min="3050" max="3050" width="7.83203125" style="19" customWidth="1"/>
    <col min="3051" max="3053" width="0" style="19" hidden="1" customWidth="1"/>
    <col min="3054" max="3288" width="11.5" style="19"/>
    <col min="3289" max="3289" width="13.6640625" style="19" customWidth="1"/>
    <col min="3290" max="3290" width="6.1640625" style="19" customWidth="1"/>
    <col min="3291" max="3291" width="12.33203125" style="19" customWidth="1"/>
    <col min="3292" max="3292" width="9.5" style="19" customWidth="1"/>
    <col min="3293" max="3293" width="17.5" style="19" customWidth="1"/>
    <col min="3294" max="3294" width="69.5" style="19" customWidth="1"/>
    <col min="3295" max="3295" width="60.33203125" style="19" customWidth="1"/>
    <col min="3296" max="3296" width="12.83203125" style="19" customWidth="1"/>
    <col min="3297" max="3297" width="44" style="19" customWidth="1"/>
    <col min="3298" max="3298" width="99.1640625" style="19" customWidth="1"/>
    <col min="3299" max="3299" width="21.6640625" style="19" customWidth="1"/>
    <col min="3300" max="3300" width="24.1640625" style="19" customWidth="1"/>
    <col min="3301" max="3303" width="0" style="19" hidden="1" customWidth="1"/>
    <col min="3304" max="3304" width="38.5" style="19" customWidth="1"/>
    <col min="3305" max="3305" width="0" style="19" hidden="1" customWidth="1"/>
    <col min="3306" max="3306" width="7.83203125" style="19" customWidth="1"/>
    <col min="3307" max="3309" width="0" style="19" hidden="1" customWidth="1"/>
    <col min="3310" max="3544" width="11.5" style="19"/>
    <col min="3545" max="3545" width="13.6640625" style="19" customWidth="1"/>
    <col min="3546" max="3546" width="6.1640625" style="19" customWidth="1"/>
    <col min="3547" max="3547" width="12.33203125" style="19" customWidth="1"/>
    <col min="3548" max="3548" width="9.5" style="19" customWidth="1"/>
    <col min="3549" max="3549" width="17.5" style="19" customWidth="1"/>
    <col min="3550" max="3550" width="69.5" style="19" customWidth="1"/>
    <col min="3551" max="3551" width="60.33203125" style="19" customWidth="1"/>
    <col min="3552" max="3552" width="12.83203125" style="19" customWidth="1"/>
    <col min="3553" max="3553" width="44" style="19" customWidth="1"/>
    <col min="3554" max="3554" width="99.1640625" style="19" customWidth="1"/>
    <col min="3555" max="3555" width="21.6640625" style="19" customWidth="1"/>
    <col min="3556" max="3556" width="24.1640625" style="19" customWidth="1"/>
    <col min="3557" max="3559" width="0" style="19" hidden="1" customWidth="1"/>
    <col min="3560" max="3560" width="38.5" style="19" customWidth="1"/>
    <col min="3561" max="3561" width="0" style="19" hidden="1" customWidth="1"/>
    <col min="3562" max="3562" width="7.83203125" style="19" customWidth="1"/>
    <col min="3563" max="3565" width="0" style="19" hidden="1" customWidth="1"/>
    <col min="3566" max="3800" width="11.5" style="19"/>
    <col min="3801" max="3801" width="13.6640625" style="19" customWidth="1"/>
    <col min="3802" max="3802" width="6.1640625" style="19" customWidth="1"/>
    <col min="3803" max="3803" width="12.33203125" style="19" customWidth="1"/>
    <col min="3804" max="3804" width="9.5" style="19" customWidth="1"/>
    <col min="3805" max="3805" width="17.5" style="19" customWidth="1"/>
    <col min="3806" max="3806" width="69.5" style="19" customWidth="1"/>
    <col min="3807" max="3807" width="60.33203125" style="19" customWidth="1"/>
    <col min="3808" max="3808" width="12.83203125" style="19" customWidth="1"/>
    <col min="3809" max="3809" width="44" style="19" customWidth="1"/>
    <col min="3810" max="3810" width="99.1640625" style="19" customWidth="1"/>
    <col min="3811" max="3811" width="21.6640625" style="19" customWidth="1"/>
    <col min="3812" max="3812" width="24.1640625" style="19" customWidth="1"/>
    <col min="3813" max="3815" width="0" style="19" hidden="1" customWidth="1"/>
    <col min="3816" max="3816" width="38.5" style="19" customWidth="1"/>
    <col min="3817" max="3817" width="0" style="19" hidden="1" customWidth="1"/>
    <col min="3818" max="3818" width="7.83203125" style="19" customWidth="1"/>
    <col min="3819" max="3821" width="0" style="19" hidden="1" customWidth="1"/>
    <col min="3822" max="4056" width="11.5" style="19"/>
    <col min="4057" max="4057" width="13.6640625" style="19" customWidth="1"/>
    <col min="4058" max="4058" width="6.1640625" style="19" customWidth="1"/>
    <col min="4059" max="4059" width="12.33203125" style="19" customWidth="1"/>
    <col min="4060" max="4060" width="9.5" style="19" customWidth="1"/>
    <col min="4061" max="4061" width="17.5" style="19" customWidth="1"/>
    <col min="4062" max="4062" width="69.5" style="19" customWidth="1"/>
    <col min="4063" max="4063" width="60.33203125" style="19" customWidth="1"/>
    <col min="4064" max="4064" width="12.83203125" style="19" customWidth="1"/>
    <col min="4065" max="4065" width="44" style="19" customWidth="1"/>
    <col min="4066" max="4066" width="99.1640625" style="19" customWidth="1"/>
    <col min="4067" max="4067" width="21.6640625" style="19" customWidth="1"/>
    <col min="4068" max="4068" width="24.1640625" style="19" customWidth="1"/>
    <col min="4069" max="4071" width="0" style="19" hidden="1" customWidth="1"/>
    <col min="4072" max="4072" width="38.5" style="19" customWidth="1"/>
    <col min="4073" max="4073" width="0" style="19" hidden="1" customWidth="1"/>
    <col min="4074" max="4074" width="7.83203125" style="19" customWidth="1"/>
    <col min="4075" max="4077" width="0" style="19" hidden="1" customWidth="1"/>
    <col min="4078" max="4312" width="11.5" style="19"/>
    <col min="4313" max="4313" width="13.6640625" style="19" customWidth="1"/>
    <col min="4314" max="4314" width="6.1640625" style="19" customWidth="1"/>
    <col min="4315" max="4315" width="12.33203125" style="19" customWidth="1"/>
    <col min="4316" max="4316" width="9.5" style="19" customWidth="1"/>
    <col min="4317" max="4317" width="17.5" style="19" customWidth="1"/>
    <col min="4318" max="4318" width="69.5" style="19" customWidth="1"/>
    <col min="4319" max="4319" width="60.33203125" style="19" customWidth="1"/>
    <col min="4320" max="4320" width="12.83203125" style="19" customWidth="1"/>
    <col min="4321" max="4321" width="44" style="19" customWidth="1"/>
    <col min="4322" max="4322" width="99.1640625" style="19" customWidth="1"/>
    <col min="4323" max="4323" width="21.6640625" style="19" customWidth="1"/>
    <col min="4324" max="4324" width="24.1640625" style="19" customWidth="1"/>
    <col min="4325" max="4327" width="0" style="19" hidden="1" customWidth="1"/>
    <col min="4328" max="4328" width="38.5" style="19" customWidth="1"/>
    <col min="4329" max="4329" width="0" style="19" hidden="1" customWidth="1"/>
    <col min="4330" max="4330" width="7.83203125" style="19" customWidth="1"/>
    <col min="4331" max="4333" width="0" style="19" hidden="1" customWidth="1"/>
    <col min="4334" max="4568" width="11.5" style="19"/>
    <col min="4569" max="4569" width="13.6640625" style="19" customWidth="1"/>
    <col min="4570" max="4570" width="6.1640625" style="19" customWidth="1"/>
    <col min="4571" max="4571" width="12.33203125" style="19" customWidth="1"/>
    <col min="4572" max="4572" width="9.5" style="19" customWidth="1"/>
    <col min="4573" max="4573" width="17.5" style="19" customWidth="1"/>
    <col min="4574" max="4574" width="69.5" style="19" customWidth="1"/>
    <col min="4575" max="4575" width="60.33203125" style="19" customWidth="1"/>
    <col min="4576" max="4576" width="12.83203125" style="19" customWidth="1"/>
    <col min="4577" max="4577" width="44" style="19" customWidth="1"/>
    <col min="4578" max="4578" width="99.1640625" style="19" customWidth="1"/>
    <col min="4579" max="4579" width="21.6640625" style="19" customWidth="1"/>
    <col min="4580" max="4580" width="24.1640625" style="19" customWidth="1"/>
    <col min="4581" max="4583" width="0" style="19" hidden="1" customWidth="1"/>
    <col min="4584" max="4584" width="38.5" style="19" customWidth="1"/>
    <col min="4585" max="4585" width="0" style="19" hidden="1" customWidth="1"/>
    <col min="4586" max="4586" width="7.83203125" style="19" customWidth="1"/>
    <col min="4587" max="4589" width="0" style="19" hidden="1" customWidth="1"/>
    <col min="4590" max="4824" width="11.5" style="19"/>
    <col min="4825" max="4825" width="13.6640625" style="19" customWidth="1"/>
    <col min="4826" max="4826" width="6.1640625" style="19" customWidth="1"/>
    <col min="4827" max="4827" width="12.33203125" style="19" customWidth="1"/>
    <col min="4828" max="4828" width="9.5" style="19" customWidth="1"/>
    <col min="4829" max="4829" width="17.5" style="19" customWidth="1"/>
    <col min="4830" max="4830" width="69.5" style="19" customWidth="1"/>
    <col min="4831" max="4831" width="60.33203125" style="19" customWidth="1"/>
    <col min="4832" max="4832" width="12.83203125" style="19" customWidth="1"/>
    <col min="4833" max="4833" width="44" style="19" customWidth="1"/>
    <col min="4834" max="4834" width="99.1640625" style="19" customWidth="1"/>
    <col min="4835" max="4835" width="21.6640625" style="19" customWidth="1"/>
    <col min="4836" max="4836" width="24.1640625" style="19" customWidth="1"/>
    <col min="4837" max="4839" width="0" style="19" hidden="1" customWidth="1"/>
    <col min="4840" max="4840" width="38.5" style="19" customWidth="1"/>
    <col min="4841" max="4841" width="0" style="19" hidden="1" customWidth="1"/>
    <col min="4842" max="4842" width="7.83203125" style="19" customWidth="1"/>
    <col min="4843" max="4845" width="0" style="19" hidden="1" customWidth="1"/>
    <col min="4846" max="5080" width="11.5" style="19"/>
    <col min="5081" max="5081" width="13.6640625" style="19" customWidth="1"/>
    <col min="5082" max="5082" width="6.1640625" style="19" customWidth="1"/>
    <col min="5083" max="5083" width="12.33203125" style="19" customWidth="1"/>
    <col min="5084" max="5084" width="9.5" style="19" customWidth="1"/>
    <col min="5085" max="5085" width="17.5" style="19" customWidth="1"/>
    <col min="5086" max="5086" width="69.5" style="19" customWidth="1"/>
    <col min="5087" max="5087" width="60.33203125" style="19" customWidth="1"/>
    <col min="5088" max="5088" width="12.83203125" style="19" customWidth="1"/>
    <col min="5089" max="5089" width="44" style="19" customWidth="1"/>
    <col min="5090" max="5090" width="99.1640625" style="19" customWidth="1"/>
    <col min="5091" max="5091" width="21.6640625" style="19" customWidth="1"/>
    <col min="5092" max="5092" width="24.1640625" style="19" customWidth="1"/>
    <col min="5093" max="5095" width="0" style="19" hidden="1" customWidth="1"/>
    <col min="5096" max="5096" width="38.5" style="19" customWidth="1"/>
    <col min="5097" max="5097" width="0" style="19" hidden="1" customWidth="1"/>
    <col min="5098" max="5098" width="7.83203125" style="19" customWidth="1"/>
    <col min="5099" max="5101" width="0" style="19" hidden="1" customWidth="1"/>
    <col min="5102" max="5336" width="11.5" style="19"/>
    <col min="5337" max="5337" width="13.6640625" style="19" customWidth="1"/>
    <col min="5338" max="5338" width="6.1640625" style="19" customWidth="1"/>
    <col min="5339" max="5339" width="12.33203125" style="19" customWidth="1"/>
    <col min="5340" max="5340" width="9.5" style="19" customWidth="1"/>
    <col min="5341" max="5341" width="17.5" style="19" customWidth="1"/>
    <col min="5342" max="5342" width="69.5" style="19" customWidth="1"/>
    <col min="5343" max="5343" width="60.33203125" style="19" customWidth="1"/>
    <col min="5344" max="5344" width="12.83203125" style="19" customWidth="1"/>
    <col min="5345" max="5345" width="44" style="19" customWidth="1"/>
    <col min="5346" max="5346" width="99.1640625" style="19" customWidth="1"/>
    <col min="5347" max="5347" width="21.6640625" style="19" customWidth="1"/>
    <col min="5348" max="5348" width="24.1640625" style="19" customWidth="1"/>
    <col min="5349" max="5351" width="0" style="19" hidden="1" customWidth="1"/>
    <col min="5352" max="5352" width="38.5" style="19" customWidth="1"/>
    <col min="5353" max="5353" width="0" style="19" hidden="1" customWidth="1"/>
    <col min="5354" max="5354" width="7.83203125" style="19" customWidth="1"/>
    <col min="5355" max="5357" width="0" style="19" hidden="1" customWidth="1"/>
    <col min="5358" max="5592" width="11.5" style="19"/>
    <col min="5593" max="5593" width="13.6640625" style="19" customWidth="1"/>
    <col min="5594" max="5594" width="6.1640625" style="19" customWidth="1"/>
    <col min="5595" max="5595" width="12.33203125" style="19" customWidth="1"/>
    <col min="5596" max="5596" width="9.5" style="19" customWidth="1"/>
    <col min="5597" max="5597" width="17.5" style="19" customWidth="1"/>
    <col min="5598" max="5598" width="69.5" style="19" customWidth="1"/>
    <col min="5599" max="5599" width="60.33203125" style="19" customWidth="1"/>
    <col min="5600" max="5600" width="12.83203125" style="19" customWidth="1"/>
    <col min="5601" max="5601" width="44" style="19" customWidth="1"/>
    <col min="5602" max="5602" width="99.1640625" style="19" customWidth="1"/>
    <col min="5603" max="5603" width="21.6640625" style="19" customWidth="1"/>
    <col min="5604" max="5604" width="24.1640625" style="19" customWidth="1"/>
    <col min="5605" max="5607" width="0" style="19" hidden="1" customWidth="1"/>
    <col min="5608" max="5608" width="38.5" style="19" customWidth="1"/>
    <col min="5609" max="5609" width="0" style="19" hidden="1" customWidth="1"/>
    <col min="5610" max="5610" width="7.83203125" style="19" customWidth="1"/>
    <col min="5611" max="5613" width="0" style="19" hidden="1" customWidth="1"/>
    <col min="5614" max="5848" width="11.5" style="19"/>
    <col min="5849" max="5849" width="13.6640625" style="19" customWidth="1"/>
    <col min="5850" max="5850" width="6.1640625" style="19" customWidth="1"/>
    <col min="5851" max="5851" width="12.33203125" style="19" customWidth="1"/>
    <col min="5852" max="5852" width="9.5" style="19" customWidth="1"/>
    <col min="5853" max="5853" width="17.5" style="19" customWidth="1"/>
    <col min="5854" max="5854" width="69.5" style="19" customWidth="1"/>
    <col min="5855" max="5855" width="60.33203125" style="19" customWidth="1"/>
    <col min="5856" max="5856" width="12.83203125" style="19" customWidth="1"/>
    <col min="5857" max="5857" width="44" style="19" customWidth="1"/>
    <col min="5858" max="5858" width="99.1640625" style="19" customWidth="1"/>
    <col min="5859" max="5859" width="21.6640625" style="19" customWidth="1"/>
    <col min="5860" max="5860" width="24.1640625" style="19" customWidth="1"/>
    <col min="5861" max="5863" width="0" style="19" hidden="1" customWidth="1"/>
    <col min="5864" max="5864" width="38.5" style="19" customWidth="1"/>
    <col min="5865" max="5865" width="0" style="19" hidden="1" customWidth="1"/>
    <col min="5866" max="5866" width="7.83203125" style="19" customWidth="1"/>
    <col min="5867" max="5869" width="0" style="19" hidden="1" customWidth="1"/>
    <col min="5870" max="6104" width="11.5" style="19"/>
    <col min="6105" max="6105" width="13.6640625" style="19" customWidth="1"/>
    <col min="6106" max="6106" width="6.1640625" style="19" customWidth="1"/>
    <col min="6107" max="6107" width="12.33203125" style="19" customWidth="1"/>
    <col min="6108" max="6108" width="9.5" style="19" customWidth="1"/>
    <col min="6109" max="6109" width="17.5" style="19" customWidth="1"/>
    <col min="6110" max="6110" width="69.5" style="19" customWidth="1"/>
    <col min="6111" max="6111" width="60.33203125" style="19" customWidth="1"/>
    <col min="6112" max="6112" width="12.83203125" style="19" customWidth="1"/>
    <col min="6113" max="6113" width="44" style="19" customWidth="1"/>
    <col min="6114" max="6114" width="99.1640625" style="19" customWidth="1"/>
    <col min="6115" max="6115" width="21.6640625" style="19" customWidth="1"/>
    <col min="6116" max="6116" width="24.1640625" style="19" customWidth="1"/>
    <col min="6117" max="6119" width="0" style="19" hidden="1" customWidth="1"/>
    <col min="6120" max="6120" width="38.5" style="19" customWidth="1"/>
    <col min="6121" max="6121" width="0" style="19" hidden="1" customWidth="1"/>
    <col min="6122" max="6122" width="7.83203125" style="19" customWidth="1"/>
    <col min="6123" max="6125" width="0" style="19" hidden="1" customWidth="1"/>
    <col min="6126" max="6360" width="11.5" style="19"/>
    <col min="6361" max="6361" width="13.6640625" style="19" customWidth="1"/>
    <col min="6362" max="6362" width="6.1640625" style="19" customWidth="1"/>
    <col min="6363" max="6363" width="12.33203125" style="19" customWidth="1"/>
    <col min="6364" max="6364" width="9.5" style="19" customWidth="1"/>
    <col min="6365" max="6365" width="17.5" style="19" customWidth="1"/>
    <col min="6366" max="6366" width="69.5" style="19" customWidth="1"/>
    <col min="6367" max="6367" width="60.33203125" style="19" customWidth="1"/>
    <col min="6368" max="6368" width="12.83203125" style="19" customWidth="1"/>
    <col min="6369" max="6369" width="44" style="19" customWidth="1"/>
    <col min="6370" max="6370" width="99.1640625" style="19" customWidth="1"/>
    <col min="6371" max="6371" width="21.6640625" style="19" customWidth="1"/>
    <col min="6372" max="6372" width="24.1640625" style="19" customWidth="1"/>
    <col min="6373" max="6375" width="0" style="19" hidden="1" customWidth="1"/>
    <col min="6376" max="6376" width="38.5" style="19" customWidth="1"/>
    <col min="6377" max="6377" width="0" style="19" hidden="1" customWidth="1"/>
    <col min="6378" max="6378" width="7.83203125" style="19" customWidth="1"/>
    <col min="6379" max="6381" width="0" style="19" hidden="1" customWidth="1"/>
    <col min="6382" max="6616" width="11.5" style="19"/>
    <col min="6617" max="6617" width="13.6640625" style="19" customWidth="1"/>
    <col min="6618" max="6618" width="6.1640625" style="19" customWidth="1"/>
    <col min="6619" max="6619" width="12.33203125" style="19" customWidth="1"/>
    <col min="6620" max="6620" width="9.5" style="19" customWidth="1"/>
    <col min="6621" max="6621" width="17.5" style="19" customWidth="1"/>
    <col min="6622" max="6622" width="69.5" style="19" customWidth="1"/>
    <col min="6623" max="6623" width="60.33203125" style="19" customWidth="1"/>
    <col min="6624" max="6624" width="12.83203125" style="19" customWidth="1"/>
    <col min="6625" max="6625" width="44" style="19" customWidth="1"/>
    <col min="6626" max="6626" width="99.1640625" style="19" customWidth="1"/>
    <col min="6627" max="6627" width="21.6640625" style="19" customWidth="1"/>
    <col min="6628" max="6628" width="24.1640625" style="19" customWidth="1"/>
    <col min="6629" max="6631" width="0" style="19" hidden="1" customWidth="1"/>
    <col min="6632" max="6632" width="38.5" style="19" customWidth="1"/>
    <col min="6633" max="6633" width="0" style="19" hidden="1" customWidth="1"/>
    <col min="6634" max="6634" width="7.83203125" style="19" customWidth="1"/>
    <col min="6635" max="6637" width="0" style="19" hidden="1" customWidth="1"/>
    <col min="6638" max="6872" width="11.5" style="19"/>
    <col min="6873" max="6873" width="13.6640625" style="19" customWidth="1"/>
    <col min="6874" max="6874" width="6.1640625" style="19" customWidth="1"/>
    <col min="6875" max="6875" width="12.33203125" style="19" customWidth="1"/>
    <col min="6876" max="6876" width="9.5" style="19" customWidth="1"/>
    <col min="6877" max="6877" width="17.5" style="19" customWidth="1"/>
    <col min="6878" max="6878" width="69.5" style="19" customWidth="1"/>
    <col min="6879" max="6879" width="60.33203125" style="19" customWidth="1"/>
    <col min="6880" max="6880" width="12.83203125" style="19" customWidth="1"/>
    <col min="6881" max="6881" width="44" style="19" customWidth="1"/>
    <col min="6882" max="6882" width="99.1640625" style="19" customWidth="1"/>
    <col min="6883" max="6883" width="21.6640625" style="19" customWidth="1"/>
    <col min="6884" max="6884" width="24.1640625" style="19" customWidth="1"/>
    <col min="6885" max="6887" width="0" style="19" hidden="1" customWidth="1"/>
    <col min="6888" max="6888" width="38.5" style="19" customWidth="1"/>
    <col min="6889" max="6889" width="0" style="19" hidden="1" customWidth="1"/>
    <col min="6890" max="6890" width="7.83203125" style="19" customWidth="1"/>
    <col min="6891" max="6893" width="0" style="19" hidden="1" customWidth="1"/>
    <col min="6894" max="7128" width="11.5" style="19"/>
    <col min="7129" max="7129" width="13.6640625" style="19" customWidth="1"/>
    <col min="7130" max="7130" width="6.1640625" style="19" customWidth="1"/>
    <col min="7131" max="7131" width="12.33203125" style="19" customWidth="1"/>
    <col min="7132" max="7132" width="9.5" style="19" customWidth="1"/>
    <col min="7133" max="7133" width="17.5" style="19" customWidth="1"/>
    <col min="7134" max="7134" width="69.5" style="19" customWidth="1"/>
    <col min="7135" max="7135" width="60.33203125" style="19" customWidth="1"/>
    <col min="7136" max="7136" width="12.83203125" style="19" customWidth="1"/>
    <col min="7137" max="7137" width="44" style="19" customWidth="1"/>
    <col min="7138" max="7138" width="99.1640625" style="19" customWidth="1"/>
    <col min="7139" max="7139" width="21.6640625" style="19" customWidth="1"/>
    <col min="7140" max="7140" width="24.1640625" style="19" customWidth="1"/>
    <col min="7141" max="7143" width="0" style="19" hidden="1" customWidth="1"/>
    <col min="7144" max="7144" width="38.5" style="19" customWidth="1"/>
    <col min="7145" max="7145" width="0" style="19" hidden="1" customWidth="1"/>
    <col min="7146" max="7146" width="7.83203125" style="19" customWidth="1"/>
    <col min="7147" max="7149" width="0" style="19" hidden="1" customWidth="1"/>
    <col min="7150" max="7384" width="11.5" style="19"/>
    <col min="7385" max="7385" width="13.6640625" style="19" customWidth="1"/>
    <col min="7386" max="7386" width="6.1640625" style="19" customWidth="1"/>
    <col min="7387" max="7387" width="12.33203125" style="19" customWidth="1"/>
    <col min="7388" max="7388" width="9.5" style="19" customWidth="1"/>
    <col min="7389" max="7389" width="17.5" style="19" customWidth="1"/>
    <col min="7390" max="7390" width="69.5" style="19" customWidth="1"/>
    <col min="7391" max="7391" width="60.33203125" style="19" customWidth="1"/>
    <col min="7392" max="7392" width="12.83203125" style="19" customWidth="1"/>
    <col min="7393" max="7393" width="44" style="19" customWidth="1"/>
    <col min="7394" max="7394" width="99.1640625" style="19" customWidth="1"/>
    <col min="7395" max="7395" width="21.6640625" style="19" customWidth="1"/>
    <col min="7396" max="7396" width="24.1640625" style="19" customWidth="1"/>
    <col min="7397" max="7399" width="0" style="19" hidden="1" customWidth="1"/>
    <col min="7400" max="7400" width="38.5" style="19" customWidth="1"/>
    <col min="7401" max="7401" width="0" style="19" hidden="1" customWidth="1"/>
    <col min="7402" max="7402" width="7.83203125" style="19" customWidth="1"/>
    <col min="7403" max="7405" width="0" style="19" hidden="1" customWidth="1"/>
    <col min="7406" max="7640" width="11.5" style="19"/>
    <col min="7641" max="7641" width="13.6640625" style="19" customWidth="1"/>
    <col min="7642" max="7642" width="6.1640625" style="19" customWidth="1"/>
    <col min="7643" max="7643" width="12.33203125" style="19" customWidth="1"/>
    <col min="7644" max="7644" width="9.5" style="19" customWidth="1"/>
    <col min="7645" max="7645" width="17.5" style="19" customWidth="1"/>
    <col min="7646" max="7646" width="69.5" style="19" customWidth="1"/>
    <col min="7647" max="7647" width="60.33203125" style="19" customWidth="1"/>
    <col min="7648" max="7648" width="12.83203125" style="19" customWidth="1"/>
    <col min="7649" max="7649" width="44" style="19" customWidth="1"/>
    <col min="7650" max="7650" width="99.1640625" style="19" customWidth="1"/>
    <col min="7651" max="7651" width="21.6640625" style="19" customWidth="1"/>
    <col min="7652" max="7652" width="24.1640625" style="19" customWidth="1"/>
    <col min="7653" max="7655" width="0" style="19" hidden="1" customWidth="1"/>
    <col min="7656" max="7656" width="38.5" style="19" customWidth="1"/>
    <col min="7657" max="7657" width="0" style="19" hidden="1" customWidth="1"/>
    <col min="7658" max="7658" width="7.83203125" style="19" customWidth="1"/>
    <col min="7659" max="7661" width="0" style="19" hidden="1" customWidth="1"/>
    <col min="7662" max="7896" width="11.5" style="19"/>
    <col min="7897" max="7897" width="13.6640625" style="19" customWidth="1"/>
    <col min="7898" max="7898" width="6.1640625" style="19" customWidth="1"/>
    <col min="7899" max="7899" width="12.33203125" style="19" customWidth="1"/>
    <col min="7900" max="7900" width="9.5" style="19" customWidth="1"/>
    <col min="7901" max="7901" width="17.5" style="19" customWidth="1"/>
    <col min="7902" max="7902" width="69.5" style="19" customWidth="1"/>
    <col min="7903" max="7903" width="60.33203125" style="19" customWidth="1"/>
    <col min="7904" max="7904" width="12.83203125" style="19" customWidth="1"/>
    <col min="7905" max="7905" width="44" style="19" customWidth="1"/>
    <col min="7906" max="7906" width="99.1640625" style="19" customWidth="1"/>
    <col min="7907" max="7907" width="21.6640625" style="19" customWidth="1"/>
    <col min="7908" max="7908" width="24.1640625" style="19" customWidth="1"/>
    <col min="7909" max="7911" width="0" style="19" hidden="1" customWidth="1"/>
    <col min="7912" max="7912" width="38.5" style="19" customWidth="1"/>
    <col min="7913" max="7913" width="0" style="19" hidden="1" customWidth="1"/>
    <col min="7914" max="7914" width="7.83203125" style="19" customWidth="1"/>
    <col min="7915" max="7917" width="0" style="19" hidden="1" customWidth="1"/>
    <col min="7918" max="8152" width="11.5" style="19"/>
    <col min="8153" max="8153" width="13.6640625" style="19" customWidth="1"/>
    <col min="8154" max="8154" width="6.1640625" style="19" customWidth="1"/>
    <col min="8155" max="8155" width="12.33203125" style="19" customWidth="1"/>
    <col min="8156" max="8156" width="9.5" style="19" customWidth="1"/>
    <col min="8157" max="8157" width="17.5" style="19" customWidth="1"/>
    <col min="8158" max="8158" width="69.5" style="19" customWidth="1"/>
    <col min="8159" max="8159" width="60.33203125" style="19" customWidth="1"/>
    <col min="8160" max="8160" width="12.83203125" style="19" customWidth="1"/>
    <col min="8161" max="8161" width="44" style="19" customWidth="1"/>
    <col min="8162" max="8162" width="99.1640625" style="19" customWidth="1"/>
    <col min="8163" max="8163" width="21.6640625" style="19" customWidth="1"/>
    <col min="8164" max="8164" width="24.1640625" style="19" customWidth="1"/>
    <col min="8165" max="8167" width="0" style="19" hidden="1" customWidth="1"/>
    <col min="8168" max="8168" width="38.5" style="19" customWidth="1"/>
    <col min="8169" max="8169" width="0" style="19" hidden="1" customWidth="1"/>
    <col min="8170" max="8170" width="7.83203125" style="19" customWidth="1"/>
    <col min="8171" max="8173" width="0" style="19" hidden="1" customWidth="1"/>
    <col min="8174" max="8408" width="11.5" style="19"/>
    <col min="8409" max="8409" width="13.6640625" style="19" customWidth="1"/>
    <col min="8410" max="8410" width="6.1640625" style="19" customWidth="1"/>
    <col min="8411" max="8411" width="12.33203125" style="19" customWidth="1"/>
    <col min="8412" max="8412" width="9.5" style="19" customWidth="1"/>
    <col min="8413" max="8413" width="17.5" style="19" customWidth="1"/>
    <col min="8414" max="8414" width="69.5" style="19" customWidth="1"/>
    <col min="8415" max="8415" width="60.33203125" style="19" customWidth="1"/>
    <col min="8416" max="8416" width="12.83203125" style="19" customWidth="1"/>
    <col min="8417" max="8417" width="44" style="19" customWidth="1"/>
    <col min="8418" max="8418" width="99.1640625" style="19" customWidth="1"/>
    <col min="8419" max="8419" width="21.6640625" style="19" customWidth="1"/>
    <col min="8420" max="8420" width="24.1640625" style="19" customWidth="1"/>
    <col min="8421" max="8423" width="0" style="19" hidden="1" customWidth="1"/>
    <col min="8424" max="8424" width="38.5" style="19" customWidth="1"/>
    <col min="8425" max="8425" width="0" style="19" hidden="1" customWidth="1"/>
    <col min="8426" max="8426" width="7.83203125" style="19" customWidth="1"/>
    <col min="8427" max="8429" width="0" style="19" hidden="1" customWidth="1"/>
    <col min="8430" max="8664" width="11.5" style="19"/>
    <col min="8665" max="8665" width="13.6640625" style="19" customWidth="1"/>
    <col min="8666" max="8666" width="6.1640625" style="19" customWidth="1"/>
    <col min="8667" max="8667" width="12.33203125" style="19" customWidth="1"/>
    <col min="8668" max="8668" width="9.5" style="19" customWidth="1"/>
    <col min="8669" max="8669" width="17.5" style="19" customWidth="1"/>
    <col min="8670" max="8670" width="69.5" style="19" customWidth="1"/>
    <col min="8671" max="8671" width="60.33203125" style="19" customWidth="1"/>
    <col min="8672" max="8672" width="12.83203125" style="19" customWidth="1"/>
    <col min="8673" max="8673" width="44" style="19" customWidth="1"/>
    <col min="8674" max="8674" width="99.1640625" style="19" customWidth="1"/>
    <col min="8675" max="8675" width="21.6640625" style="19" customWidth="1"/>
    <col min="8676" max="8676" width="24.1640625" style="19" customWidth="1"/>
    <col min="8677" max="8679" width="0" style="19" hidden="1" customWidth="1"/>
    <col min="8680" max="8680" width="38.5" style="19" customWidth="1"/>
    <col min="8681" max="8681" width="0" style="19" hidden="1" customWidth="1"/>
    <col min="8682" max="8682" width="7.83203125" style="19" customWidth="1"/>
    <col min="8683" max="8685" width="0" style="19" hidden="1" customWidth="1"/>
    <col min="8686" max="8920" width="11.5" style="19"/>
    <col min="8921" max="8921" width="13.6640625" style="19" customWidth="1"/>
    <col min="8922" max="8922" width="6.1640625" style="19" customWidth="1"/>
    <col min="8923" max="8923" width="12.33203125" style="19" customWidth="1"/>
    <col min="8924" max="8924" width="9.5" style="19" customWidth="1"/>
    <col min="8925" max="8925" width="17.5" style="19" customWidth="1"/>
    <col min="8926" max="8926" width="69.5" style="19" customWidth="1"/>
    <col min="8927" max="8927" width="60.33203125" style="19" customWidth="1"/>
    <col min="8928" max="8928" width="12.83203125" style="19" customWidth="1"/>
    <col min="8929" max="8929" width="44" style="19" customWidth="1"/>
    <col min="8930" max="8930" width="99.1640625" style="19" customWidth="1"/>
    <col min="8931" max="8931" width="21.6640625" style="19" customWidth="1"/>
    <col min="8932" max="8932" width="24.1640625" style="19" customWidth="1"/>
    <col min="8933" max="8935" width="0" style="19" hidden="1" customWidth="1"/>
    <col min="8936" max="8936" width="38.5" style="19" customWidth="1"/>
    <col min="8937" max="8937" width="0" style="19" hidden="1" customWidth="1"/>
    <col min="8938" max="8938" width="7.83203125" style="19" customWidth="1"/>
    <col min="8939" max="8941" width="0" style="19" hidden="1" customWidth="1"/>
    <col min="8942" max="9176" width="11.5" style="19"/>
    <col min="9177" max="9177" width="13.6640625" style="19" customWidth="1"/>
    <col min="9178" max="9178" width="6.1640625" style="19" customWidth="1"/>
    <col min="9179" max="9179" width="12.33203125" style="19" customWidth="1"/>
    <col min="9180" max="9180" width="9.5" style="19" customWidth="1"/>
    <col min="9181" max="9181" width="17.5" style="19" customWidth="1"/>
    <col min="9182" max="9182" width="69.5" style="19" customWidth="1"/>
    <col min="9183" max="9183" width="60.33203125" style="19" customWidth="1"/>
    <col min="9184" max="9184" width="12.83203125" style="19" customWidth="1"/>
    <col min="9185" max="9185" width="44" style="19" customWidth="1"/>
    <col min="9186" max="9186" width="99.1640625" style="19" customWidth="1"/>
    <col min="9187" max="9187" width="21.6640625" style="19" customWidth="1"/>
    <col min="9188" max="9188" width="24.1640625" style="19" customWidth="1"/>
    <col min="9189" max="9191" width="0" style="19" hidden="1" customWidth="1"/>
    <col min="9192" max="9192" width="38.5" style="19" customWidth="1"/>
    <col min="9193" max="9193" width="0" style="19" hidden="1" customWidth="1"/>
    <col min="9194" max="9194" width="7.83203125" style="19" customWidth="1"/>
    <col min="9195" max="9197" width="0" style="19" hidden="1" customWidth="1"/>
    <col min="9198" max="9432" width="11.5" style="19"/>
    <col min="9433" max="9433" width="13.6640625" style="19" customWidth="1"/>
    <col min="9434" max="9434" width="6.1640625" style="19" customWidth="1"/>
    <col min="9435" max="9435" width="12.33203125" style="19" customWidth="1"/>
    <col min="9436" max="9436" width="9.5" style="19" customWidth="1"/>
    <col min="9437" max="9437" width="17.5" style="19" customWidth="1"/>
    <col min="9438" max="9438" width="69.5" style="19" customWidth="1"/>
    <col min="9439" max="9439" width="60.33203125" style="19" customWidth="1"/>
    <col min="9440" max="9440" width="12.83203125" style="19" customWidth="1"/>
    <col min="9441" max="9441" width="44" style="19" customWidth="1"/>
    <col min="9442" max="9442" width="99.1640625" style="19" customWidth="1"/>
    <col min="9443" max="9443" width="21.6640625" style="19" customWidth="1"/>
    <col min="9444" max="9444" width="24.1640625" style="19" customWidth="1"/>
    <col min="9445" max="9447" width="0" style="19" hidden="1" customWidth="1"/>
    <col min="9448" max="9448" width="38.5" style="19" customWidth="1"/>
    <col min="9449" max="9449" width="0" style="19" hidden="1" customWidth="1"/>
    <col min="9450" max="9450" width="7.83203125" style="19" customWidth="1"/>
    <col min="9451" max="9453" width="0" style="19" hidden="1" customWidth="1"/>
    <col min="9454" max="9688" width="11.5" style="19"/>
    <col min="9689" max="9689" width="13.6640625" style="19" customWidth="1"/>
    <col min="9690" max="9690" width="6.1640625" style="19" customWidth="1"/>
    <col min="9691" max="9691" width="12.33203125" style="19" customWidth="1"/>
    <col min="9692" max="9692" width="9.5" style="19" customWidth="1"/>
    <col min="9693" max="9693" width="17.5" style="19" customWidth="1"/>
    <col min="9694" max="9694" width="69.5" style="19" customWidth="1"/>
    <col min="9695" max="9695" width="60.33203125" style="19" customWidth="1"/>
    <col min="9696" max="9696" width="12.83203125" style="19" customWidth="1"/>
    <col min="9697" max="9697" width="44" style="19" customWidth="1"/>
    <col min="9698" max="9698" width="99.1640625" style="19" customWidth="1"/>
    <col min="9699" max="9699" width="21.6640625" style="19" customWidth="1"/>
    <col min="9700" max="9700" width="24.1640625" style="19" customWidth="1"/>
    <col min="9701" max="9703" width="0" style="19" hidden="1" customWidth="1"/>
    <col min="9704" max="9704" width="38.5" style="19" customWidth="1"/>
    <col min="9705" max="9705" width="0" style="19" hidden="1" customWidth="1"/>
    <col min="9706" max="9706" width="7.83203125" style="19" customWidth="1"/>
    <col min="9707" max="9709" width="0" style="19" hidden="1" customWidth="1"/>
    <col min="9710" max="9944" width="11.5" style="19"/>
    <col min="9945" max="9945" width="13.6640625" style="19" customWidth="1"/>
    <col min="9946" max="9946" width="6.1640625" style="19" customWidth="1"/>
    <col min="9947" max="9947" width="12.33203125" style="19" customWidth="1"/>
    <col min="9948" max="9948" width="9.5" style="19" customWidth="1"/>
    <col min="9949" max="9949" width="17.5" style="19" customWidth="1"/>
    <col min="9950" max="9950" width="69.5" style="19" customWidth="1"/>
    <col min="9951" max="9951" width="60.33203125" style="19" customWidth="1"/>
    <col min="9952" max="9952" width="12.83203125" style="19" customWidth="1"/>
    <col min="9953" max="9953" width="44" style="19" customWidth="1"/>
    <col min="9954" max="9954" width="99.1640625" style="19" customWidth="1"/>
    <col min="9955" max="9955" width="21.6640625" style="19" customWidth="1"/>
    <col min="9956" max="9956" width="24.1640625" style="19" customWidth="1"/>
    <col min="9957" max="9959" width="0" style="19" hidden="1" customWidth="1"/>
    <col min="9960" max="9960" width="38.5" style="19" customWidth="1"/>
    <col min="9961" max="9961" width="0" style="19" hidden="1" customWidth="1"/>
    <col min="9962" max="9962" width="7.83203125" style="19" customWidth="1"/>
    <col min="9963" max="9965" width="0" style="19" hidden="1" customWidth="1"/>
    <col min="9966" max="10200" width="11.5" style="19"/>
    <col min="10201" max="10201" width="13.6640625" style="19" customWidth="1"/>
    <col min="10202" max="10202" width="6.1640625" style="19" customWidth="1"/>
    <col min="10203" max="10203" width="12.33203125" style="19" customWidth="1"/>
    <col min="10204" max="10204" width="9.5" style="19" customWidth="1"/>
    <col min="10205" max="10205" width="17.5" style="19" customWidth="1"/>
    <col min="10206" max="10206" width="69.5" style="19" customWidth="1"/>
    <col min="10207" max="10207" width="60.33203125" style="19" customWidth="1"/>
    <col min="10208" max="10208" width="12.83203125" style="19" customWidth="1"/>
    <col min="10209" max="10209" width="44" style="19" customWidth="1"/>
    <col min="10210" max="10210" width="99.1640625" style="19" customWidth="1"/>
    <col min="10211" max="10211" width="21.6640625" style="19" customWidth="1"/>
    <col min="10212" max="10212" width="24.1640625" style="19" customWidth="1"/>
    <col min="10213" max="10215" width="0" style="19" hidden="1" customWidth="1"/>
    <col min="10216" max="10216" width="38.5" style="19" customWidth="1"/>
    <col min="10217" max="10217" width="0" style="19" hidden="1" customWidth="1"/>
    <col min="10218" max="10218" width="7.83203125" style="19" customWidth="1"/>
    <col min="10219" max="10221" width="0" style="19" hidden="1" customWidth="1"/>
    <col min="10222" max="10456" width="11.5" style="19"/>
    <col min="10457" max="10457" width="13.6640625" style="19" customWidth="1"/>
    <col min="10458" max="10458" width="6.1640625" style="19" customWidth="1"/>
    <col min="10459" max="10459" width="12.33203125" style="19" customWidth="1"/>
    <col min="10460" max="10460" width="9.5" style="19" customWidth="1"/>
    <col min="10461" max="10461" width="17.5" style="19" customWidth="1"/>
    <col min="10462" max="10462" width="69.5" style="19" customWidth="1"/>
    <col min="10463" max="10463" width="60.33203125" style="19" customWidth="1"/>
    <col min="10464" max="10464" width="12.83203125" style="19" customWidth="1"/>
    <col min="10465" max="10465" width="44" style="19" customWidth="1"/>
    <col min="10466" max="10466" width="99.1640625" style="19" customWidth="1"/>
    <col min="10467" max="10467" width="21.6640625" style="19" customWidth="1"/>
    <col min="10468" max="10468" width="24.1640625" style="19" customWidth="1"/>
    <col min="10469" max="10471" width="0" style="19" hidden="1" customWidth="1"/>
    <col min="10472" max="10472" width="38.5" style="19" customWidth="1"/>
    <col min="10473" max="10473" width="0" style="19" hidden="1" customWidth="1"/>
    <col min="10474" max="10474" width="7.83203125" style="19" customWidth="1"/>
    <col min="10475" max="10477" width="0" style="19" hidden="1" customWidth="1"/>
    <col min="10478" max="10712" width="11.5" style="19"/>
    <col min="10713" max="10713" width="13.6640625" style="19" customWidth="1"/>
    <col min="10714" max="10714" width="6.1640625" style="19" customWidth="1"/>
    <col min="10715" max="10715" width="12.33203125" style="19" customWidth="1"/>
    <col min="10716" max="10716" width="9.5" style="19" customWidth="1"/>
    <col min="10717" max="10717" width="17.5" style="19" customWidth="1"/>
    <col min="10718" max="10718" width="69.5" style="19" customWidth="1"/>
    <col min="10719" max="10719" width="60.33203125" style="19" customWidth="1"/>
    <col min="10720" max="10720" width="12.83203125" style="19" customWidth="1"/>
    <col min="10721" max="10721" width="44" style="19" customWidth="1"/>
    <col min="10722" max="10722" width="99.1640625" style="19" customWidth="1"/>
    <col min="10723" max="10723" width="21.6640625" style="19" customWidth="1"/>
    <col min="10724" max="10724" width="24.1640625" style="19" customWidth="1"/>
    <col min="10725" max="10727" width="0" style="19" hidden="1" customWidth="1"/>
    <col min="10728" max="10728" width="38.5" style="19" customWidth="1"/>
    <col min="10729" max="10729" width="0" style="19" hidden="1" customWidth="1"/>
    <col min="10730" max="10730" width="7.83203125" style="19" customWidth="1"/>
    <col min="10731" max="10733" width="0" style="19" hidden="1" customWidth="1"/>
    <col min="10734" max="10968" width="11.5" style="19"/>
    <col min="10969" max="10969" width="13.6640625" style="19" customWidth="1"/>
    <col min="10970" max="10970" width="6.1640625" style="19" customWidth="1"/>
    <col min="10971" max="10971" width="12.33203125" style="19" customWidth="1"/>
    <col min="10972" max="10972" width="9.5" style="19" customWidth="1"/>
    <col min="10973" max="10973" width="17.5" style="19" customWidth="1"/>
    <col min="10974" max="10974" width="69.5" style="19" customWidth="1"/>
    <col min="10975" max="10975" width="60.33203125" style="19" customWidth="1"/>
    <col min="10976" max="10976" width="12.83203125" style="19" customWidth="1"/>
    <col min="10977" max="10977" width="44" style="19" customWidth="1"/>
    <col min="10978" max="10978" width="99.1640625" style="19" customWidth="1"/>
    <col min="10979" max="10979" width="21.6640625" style="19" customWidth="1"/>
    <col min="10980" max="10980" width="24.1640625" style="19" customWidth="1"/>
    <col min="10981" max="10983" width="0" style="19" hidden="1" customWidth="1"/>
    <col min="10984" max="10984" width="38.5" style="19" customWidth="1"/>
    <col min="10985" max="10985" width="0" style="19" hidden="1" customWidth="1"/>
    <col min="10986" max="10986" width="7.83203125" style="19" customWidth="1"/>
    <col min="10987" max="10989" width="0" style="19" hidden="1" customWidth="1"/>
    <col min="10990" max="11224" width="11.5" style="19"/>
    <col min="11225" max="11225" width="13.6640625" style="19" customWidth="1"/>
    <col min="11226" max="11226" width="6.1640625" style="19" customWidth="1"/>
    <col min="11227" max="11227" width="12.33203125" style="19" customWidth="1"/>
    <col min="11228" max="11228" width="9.5" style="19" customWidth="1"/>
    <col min="11229" max="11229" width="17.5" style="19" customWidth="1"/>
    <col min="11230" max="11230" width="69.5" style="19" customWidth="1"/>
    <col min="11231" max="11231" width="60.33203125" style="19" customWidth="1"/>
    <col min="11232" max="11232" width="12.83203125" style="19" customWidth="1"/>
    <col min="11233" max="11233" width="44" style="19" customWidth="1"/>
    <col min="11234" max="11234" width="99.1640625" style="19" customWidth="1"/>
    <col min="11235" max="11235" width="21.6640625" style="19" customWidth="1"/>
    <col min="11236" max="11236" width="24.1640625" style="19" customWidth="1"/>
    <col min="11237" max="11239" width="0" style="19" hidden="1" customWidth="1"/>
    <col min="11240" max="11240" width="38.5" style="19" customWidth="1"/>
    <col min="11241" max="11241" width="0" style="19" hidden="1" customWidth="1"/>
    <col min="11242" max="11242" width="7.83203125" style="19" customWidth="1"/>
    <col min="11243" max="11245" width="0" style="19" hidden="1" customWidth="1"/>
    <col min="11246" max="11480" width="11.5" style="19"/>
    <col min="11481" max="11481" width="13.6640625" style="19" customWidth="1"/>
    <col min="11482" max="11482" width="6.1640625" style="19" customWidth="1"/>
    <col min="11483" max="11483" width="12.33203125" style="19" customWidth="1"/>
    <col min="11484" max="11484" width="9.5" style="19" customWidth="1"/>
    <col min="11485" max="11485" width="17.5" style="19" customWidth="1"/>
    <col min="11486" max="11486" width="69.5" style="19" customWidth="1"/>
    <col min="11487" max="11487" width="60.33203125" style="19" customWidth="1"/>
    <col min="11488" max="11488" width="12.83203125" style="19" customWidth="1"/>
    <col min="11489" max="11489" width="44" style="19" customWidth="1"/>
    <col min="11490" max="11490" width="99.1640625" style="19" customWidth="1"/>
    <col min="11491" max="11491" width="21.6640625" style="19" customWidth="1"/>
    <col min="11492" max="11492" width="24.1640625" style="19" customWidth="1"/>
    <col min="11493" max="11495" width="0" style="19" hidden="1" customWidth="1"/>
    <col min="11496" max="11496" width="38.5" style="19" customWidth="1"/>
    <col min="11497" max="11497" width="0" style="19" hidden="1" customWidth="1"/>
    <col min="11498" max="11498" width="7.83203125" style="19" customWidth="1"/>
    <col min="11499" max="11501" width="0" style="19" hidden="1" customWidth="1"/>
    <col min="11502" max="11736" width="11.5" style="19"/>
    <col min="11737" max="11737" width="13.6640625" style="19" customWidth="1"/>
    <col min="11738" max="11738" width="6.1640625" style="19" customWidth="1"/>
    <col min="11739" max="11739" width="12.33203125" style="19" customWidth="1"/>
    <col min="11740" max="11740" width="9.5" style="19" customWidth="1"/>
    <col min="11741" max="11741" width="17.5" style="19" customWidth="1"/>
    <col min="11742" max="11742" width="69.5" style="19" customWidth="1"/>
    <col min="11743" max="11743" width="60.33203125" style="19" customWidth="1"/>
    <col min="11744" max="11744" width="12.83203125" style="19" customWidth="1"/>
    <col min="11745" max="11745" width="44" style="19" customWidth="1"/>
    <col min="11746" max="11746" width="99.1640625" style="19" customWidth="1"/>
    <col min="11747" max="11747" width="21.6640625" style="19" customWidth="1"/>
    <col min="11748" max="11748" width="24.1640625" style="19" customWidth="1"/>
    <col min="11749" max="11751" width="0" style="19" hidden="1" customWidth="1"/>
    <col min="11752" max="11752" width="38.5" style="19" customWidth="1"/>
    <col min="11753" max="11753" width="0" style="19" hidden="1" customWidth="1"/>
    <col min="11754" max="11754" width="7.83203125" style="19" customWidth="1"/>
    <col min="11755" max="11757" width="0" style="19" hidden="1" customWidth="1"/>
    <col min="11758" max="11992" width="11.5" style="19"/>
    <col min="11993" max="11993" width="13.6640625" style="19" customWidth="1"/>
    <col min="11994" max="11994" width="6.1640625" style="19" customWidth="1"/>
    <col min="11995" max="11995" width="12.33203125" style="19" customWidth="1"/>
    <col min="11996" max="11996" width="9.5" style="19" customWidth="1"/>
    <col min="11997" max="11997" width="17.5" style="19" customWidth="1"/>
    <col min="11998" max="11998" width="69.5" style="19" customWidth="1"/>
    <col min="11999" max="11999" width="60.33203125" style="19" customWidth="1"/>
    <col min="12000" max="12000" width="12.83203125" style="19" customWidth="1"/>
    <col min="12001" max="12001" width="44" style="19" customWidth="1"/>
    <col min="12002" max="12002" width="99.1640625" style="19" customWidth="1"/>
    <col min="12003" max="12003" width="21.6640625" style="19" customWidth="1"/>
    <col min="12004" max="12004" width="24.1640625" style="19" customWidth="1"/>
    <col min="12005" max="12007" width="0" style="19" hidden="1" customWidth="1"/>
    <col min="12008" max="12008" width="38.5" style="19" customWidth="1"/>
    <col min="12009" max="12009" width="0" style="19" hidden="1" customWidth="1"/>
    <col min="12010" max="12010" width="7.83203125" style="19" customWidth="1"/>
    <col min="12011" max="12013" width="0" style="19" hidden="1" customWidth="1"/>
    <col min="12014" max="12248" width="11.5" style="19"/>
    <col min="12249" max="12249" width="13.6640625" style="19" customWidth="1"/>
    <col min="12250" max="12250" width="6.1640625" style="19" customWidth="1"/>
    <col min="12251" max="12251" width="12.33203125" style="19" customWidth="1"/>
    <col min="12252" max="12252" width="9.5" style="19" customWidth="1"/>
    <col min="12253" max="12253" width="17.5" style="19" customWidth="1"/>
    <col min="12254" max="12254" width="69.5" style="19" customWidth="1"/>
    <col min="12255" max="12255" width="60.33203125" style="19" customWidth="1"/>
    <col min="12256" max="12256" width="12.83203125" style="19" customWidth="1"/>
    <col min="12257" max="12257" width="44" style="19" customWidth="1"/>
    <col min="12258" max="12258" width="99.1640625" style="19" customWidth="1"/>
    <col min="12259" max="12259" width="21.6640625" style="19" customWidth="1"/>
    <col min="12260" max="12260" width="24.1640625" style="19" customWidth="1"/>
    <col min="12261" max="12263" width="0" style="19" hidden="1" customWidth="1"/>
    <col min="12264" max="12264" width="38.5" style="19" customWidth="1"/>
    <col min="12265" max="12265" width="0" style="19" hidden="1" customWidth="1"/>
    <col min="12266" max="12266" width="7.83203125" style="19" customWidth="1"/>
    <col min="12267" max="12269" width="0" style="19" hidden="1" customWidth="1"/>
    <col min="12270" max="12504" width="11.5" style="19"/>
    <col min="12505" max="12505" width="13.6640625" style="19" customWidth="1"/>
    <col min="12506" max="12506" width="6.1640625" style="19" customWidth="1"/>
    <col min="12507" max="12507" width="12.33203125" style="19" customWidth="1"/>
    <col min="12508" max="12508" width="9.5" style="19" customWidth="1"/>
    <col min="12509" max="12509" width="17.5" style="19" customWidth="1"/>
    <col min="12510" max="12510" width="69.5" style="19" customWidth="1"/>
    <col min="12511" max="12511" width="60.33203125" style="19" customWidth="1"/>
    <col min="12512" max="12512" width="12.83203125" style="19" customWidth="1"/>
    <col min="12513" max="12513" width="44" style="19" customWidth="1"/>
    <col min="12514" max="12514" width="99.1640625" style="19" customWidth="1"/>
    <col min="12515" max="12515" width="21.6640625" style="19" customWidth="1"/>
    <col min="12516" max="12516" width="24.1640625" style="19" customWidth="1"/>
    <col min="12517" max="12519" width="0" style="19" hidden="1" customWidth="1"/>
    <col min="12520" max="12520" width="38.5" style="19" customWidth="1"/>
    <col min="12521" max="12521" width="0" style="19" hidden="1" customWidth="1"/>
    <col min="12522" max="12522" width="7.83203125" style="19" customWidth="1"/>
    <col min="12523" max="12525" width="0" style="19" hidden="1" customWidth="1"/>
    <col min="12526" max="12760" width="11.5" style="19"/>
    <col min="12761" max="12761" width="13.6640625" style="19" customWidth="1"/>
    <col min="12762" max="12762" width="6.1640625" style="19" customWidth="1"/>
    <col min="12763" max="12763" width="12.33203125" style="19" customWidth="1"/>
    <col min="12764" max="12764" width="9.5" style="19" customWidth="1"/>
    <col min="12765" max="12765" width="17.5" style="19" customWidth="1"/>
    <col min="12766" max="12766" width="69.5" style="19" customWidth="1"/>
    <col min="12767" max="12767" width="60.33203125" style="19" customWidth="1"/>
    <col min="12768" max="12768" width="12.83203125" style="19" customWidth="1"/>
    <col min="12769" max="12769" width="44" style="19" customWidth="1"/>
    <col min="12770" max="12770" width="99.1640625" style="19" customWidth="1"/>
    <col min="12771" max="12771" width="21.6640625" style="19" customWidth="1"/>
    <col min="12772" max="12772" width="24.1640625" style="19" customWidth="1"/>
    <col min="12773" max="12775" width="0" style="19" hidden="1" customWidth="1"/>
    <col min="12776" max="12776" width="38.5" style="19" customWidth="1"/>
    <col min="12777" max="12777" width="0" style="19" hidden="1" customWidth="1"/>
    <col min="12778" max="12778" width="7.83203125" style="19" customWidth="1"/>
    <col min="12779" max="12781" width="0" style="19" hidden="1" customWidth="1"/>
    <col min="12782" max="13016" width="11.5" style="19"/>
    <col min="13017" max="13017" width="13.6640625" style="19" customWidth="1"/>
    <col min="13018" max="13018" width="6.1640625" style="19" customWidth="1"/>
    <col min="13019" max="13019" width="12.33203125" style="19" customWidth="1"/>
    <col min="13020" max="13020" width="9.5" style="19" customWidth="1"/>
    <col min="13021" max="13021" width="17.5" style="19" customWidth="1"/>
    <col min="13022" max="13022" width="69.5" style="19" customWidth="1"/>
    <col min="13023" max="13023" width="60.33203125" style="19" customWidth="1"/>
    <col min="13024" max="13024" width="12.83203125" style="19" customWidth="1"/>
    <col min="13025" max="13025" width="44" style="19" customWidth="1"/>
    <col min="13026" max="13026" width="99.1640625" style="19" customWidth="1"/>
    <col min="13027" max="13027" width="21.6640625" style="19" customWidth="1"/>
    <col min="13028" max="13028" width="24.1640625" style="19" customWidth="1"/>
    <col min="13029" max="13031" width="0" style="19" hidden="1" customWidth="1"/>
    <col min="13032" max="13032" width="38.5" style="19" customWidth="1"/>
    <col min="13033" max="13033" width="0" style="19" hidden="1" customWidth="1"/>
    <col min="13034" max="13034" width="7.83203125" style="19" customWidth="1"/>
    <col min="13035" max="13037" width="0" style="19" hidden="1" customWidth="1"/>
    <col min="13038" max="13272" width="11.5" style="19"/>
    <col min="13273" max="13273" width="13.6640625" style="19" customWidth="1"/>
    <col min="13274" max="13274" width="6.1640625" style="19" customWidth="1"/>
    <col min="13275" max="13275" width="12.33203125" style="19" customWidth="1"/>
    <col min="13276" max="13276" width="9.5" style="19" customWidth="1"/>
    <col min="13277" max="13277" width="17.5" style="19" customWidth="1"/>
    <col min="13278" max="13278" width="69.5" style="19" customWidth="1"/>
    <col min="13279" max="13279" width="60.33203125" style="19" customWidth="1"/>
    <col min="13280" max="13280" width="12.83203125" style="19" customWidth="1"/>
    <col min="13281" max="13281" width="44" style="19" customWidth="1"/>
    <col min="13282" max="13282" width="99.1640625" style="19" customWidth="1"/>
    <col min="13283" max="13283" width="21.6640625" style="19" customWidth="1"/>
    <col min="13284" max="13284" width="24.1640625" style="19" customWidth="1"/>
    <col min="13285" max="13287" width="0" style="19" hidden="1" customWidth="1"/>
    <col min="13288" max="13288" width="38.5" style="19" customWidth="1"/>
    <col min="13289" max="13289" width="0" style="19" hidden="1" customWidth="1"/>
    <col min="13290" max="13290" width="7.83203125" style="19" customWidth="1"/>
    <col min="13291" max="13293" width="0" style="19" hidden="1" customWidth="1"/>
    <col min="13294" max="13528" width="11.5" style="19"/>
    <col min="13529" max="13529" width="13.6640625" style="19" customWidth="1"/>
    <col min="13530" max="13530" width="6.1640625" style="19" customWidth="1"/>
    <col min="13531" max="13531" width="12.33203125" style="19" customWidth="1"/>
    <col min="13532" max="13532" width="9.5" style="19" customWidth="1"/>
    <col min="13533" max="13533" width="17.5" style="19" customWidth="1"/>
    <col min="13534" max="13534" width="69.5" style="19" customWidth="1"/>
    <col min="13535" max="13535" width="60.33203125" style="19" customWidth="1"/>
    <col min="13536" max="13536" width="12.83203125" style="19" customWidth="1"/>
    <col min="13537" max="13537" width="44" style="19" customWidth="1"/>
    <col min="13538" max="13538" width="99.1640625" style="19" customWidth="1"/>
    <col min="13539" max="13539" width="21.6640625" style="19" customWidth="1"/>
    <col min="13540" max="13540" width="24.1640625" style="19" customWidth="1"/>
    <col min="13541" max="13543" width="0" style="19" hidden="1" customWidth="1"/>
    <col min="13544" max="13544" width="38.5" style="19" customWidth="1"/>
    <col min="13545" max="13545" width="0" style="19" hidden="1" customWidth="1"/>
    <col min="13546" max="13546" width="7.83203125" style="19" customWidth="1"/>
    <col min="13547" max="13549" width="0" style="19" hidden="1" customWidth="1"/>
    <col min="13550" max="13784" width="11.5" style="19"/>
    <col min="13785" max="13785" width="13.6640625" style="19" customWidth="1"/>
    <col min="13786" max="13786" width="6.1640625" style="19" customWidth="1"/>
    <col min="13787" max="13787" width="12.33203125" style="19" customWidth="1"/>
    <col min="13788" max="13788" width="9.5" style="19" customWidth="1"/>
    <col min="13789" max="13789" width="17.5" style="19" customWidth="1"/>
    <col min="13790" max="13790" width="69.5" style="19" customWidth="1"/>
    <col min="13791" max="13791" width="60.33203125" style="19" customWidth="1"/>
    <col min="13792" max="13792" width="12.83203125" style="19" customWidth="1"/>
    <col min="13793" max="13793" width="44" style="19" customWidth="1"/>
    <col min="13794" max="13794" width="99.1640625" style="19" customWidth="1"/>
    <col min="13795" max="13795" width="21.6640625" style="19" customWidth="1"/>
    <col min="13796" max="13796" width="24.1640625" style="19" customWidth="1"/>
    <col min="13797" max="13799" width="0" style="19" hidden="1" customWidth="1"/>
    <col min="13800" max="13800" width="38.5" style="19" customWidth="1"/>
    <col min="13801" max="13801" width="0" style="19" hidden="1" customWidth="1"/>
    <col min="13802" max="13802" width="7.83203125" style="19" customWidth="1"/>
    <col min="13803" max="13805" width="0" style="19" hidden="1" customWidth="1"/>
    <col min="13806" max="14040" width="11.5" style="19"/>
    <col min="14041" max="14041" width="13.6640625" style="19" customWidth="1"/>
    <col min="14042" max="14042" width="6.1640625" style="19" customWidth="1"/>
    <col min="14043" max="14043" width="12.33203125" style="19" customWidth="1"/>
    <col min="14044" max="14044" width="9.5" style="19" customWidth="1"/>
    <col min="14045" max="14045" width="17.5" style="19" customWidth="1"/>
    <col min="14046" max="14046" width="69.5" style="19" customWidth="1"/>
    <col min="14047" max="14047" width="60.33203125" style="19" customWidth="1"/>
    <col min="14048" max="14048" width="12.83203125" style="19" customWidth="1"/>
    <col min="14049" max="14049" width="44" style="19" customWidth="1"/>
    <col min="14050" max="14050" width="99.1640625" style="19" customWidth="1"/>
    <col min="14051" max="14051" width="21.6640625" style="19" customWidth="1"/>
    <col min="14052" max="14052" width="24.1640625" style="19" customWidth="1"/>
    <col min="14053" max="14055" width="0" style="19" hidden="1" customWidth="1"/>
    <col min="14056" max="14056" width="38.5" style="19" customWidth="1"/>
    <col min="14057" max="14057" width="0" style="19" hidden="1" customWidth="1"/>
    <col min="14058" max="14058" width="7.83203125" style="19" customWidth="1"/>
    <col min="14059" max="14061" width="0" style="19" hidden="1" customWidth="1"/>
    <col min="14062" max="14296" width="11.5" style="19"/>
    <col min="14297" max="14297" width="13.6640625" style="19" customWidth="1"/>
    <col min="14298" max="14298" width="6.1640625" style="19" customWidth="1"/>
    <col min="14299" max="14299" width="12.33203125" style="19" customWidth="1"/>
    <col min="14300" max="14300" width="9.5" style="19" customWidth="1"/>
    <col min="14301" max="14301" width="17.5" style="19" customWidth="1"/>
    <col min="14302" max="14302" width="69.5" style="19" customWidth="1"/>
    <col min="14303" max="14303" width="60.33203125" style="19" customWidth="1"/>
    <col min="14304" max="14304" width="12.83203125" style="19" customWidth="1"/>
    <col min="14305" max="14305" width="44" style="19" customWidth="1"/>
    <col min="14306" max="14306" width="99.1640625" style="19" customWidth="1"/>
    <col min="14307" max="14307" width="21.6640625" style="19" customWidth="1"/>
    <col min="14308" max="14308" width="24.1640625" style="19" customWidth="1"/>
    <col min="14309" max="14311" width="0" style="19" hidden="1" customWidth="1"/>
    <col min="14312" max="14312" width="38.5" style="19" customWidth="1"/>
    <col min="14313" max="14313" width="0" style="19" hidden="1" customWidth="1"/>
    <col min="14314" max="14314" width="7.83203125" style="19" customWidth="1"/>
    <col min="14315" max="14317" width="0" style="19" hidden="1" customWidth="1"/>
    <col min="14318" max="14552" width="11.5" style="19"/>
    <col min="14553" max="14553" width="13.6640625" style="19" customWidth="1"/>
    <col min="14554" max="14554" width="6.1640625" style="19" customWidth="1"/>
    <col min="14555" max="14555" width="12.33203125" style="19" customWidth="1"/>
    <col min="14556" max="14556" width="9.5" style="19" customWidth="1"/>
    <col min="14557" max="14557" width="17.5" style="19" customWidth="1"/>
    <col min="14558" max="14558" width="69.5" style="19" customWidth="1"/>
    <col min="14559" max="14559" width="60.33203125" style="19" customWidth="1"/>
    <col min="14560" max="14560" width="12.83203125" style="19" customWidth="1"/>
    <col min="14561" max="14561" width="44" style="19" customWidth="1"/>
    <col min="14562" max="14562" width="99.1640625" style="19" customWidth="1"/>
    <col min="14563" max="14563" width="21.6640625" style="19" customWidth="1"/>
    <col min="14564" max="14564" width="24.1640625" style="19" customWidth="1"/>
    <col min="14565" max="14567" width="0" style="19" hidden="1" customWidth="1"/>
    <col min="14568" max="14568" width="38.5" style="19" customWidth="1"/>
    <col min="14569" max="14569" width="0" style="19" hidden="1" customWidth="1"/>
    <col min="14570" max="14570" width="7.83203125" style="19" customWidth="1"/>
    <col min="14571" max="14573" width="0" style="19" hidden="1" customWidth="1"/>
    <col min="14574" max="14808" width="11.5" style="19"/>
    <col min="14809" max="14809" width="13.6640625" style="19" customWidth="1"/>
    <col min="14810" max="14810" width="6.1640625" style="19" customWidth="1"/>
    <col min="14811" max="14811" width="12.33203125" style="19" customWidth="1"/>
    <col min="14812" max="14812" width="9.5" style="19" customWidth="1"/>
    <col min="14813" max="14813" width="17.5" style="19" customWidth="1"/>
    <col min="14814" max="14814" width="69.5" style="19" customWidth="1"/>
    <col min="14815" max="14815" width="60.33203125" style="19" customWidth="1"/>
    <col min="14816" max="14816" width="12.83203125" style="19" customWidth="1"/>
    <col min="14817" max="14817" width="44" style="19" customWidth="1"/>
    <col min="14818" max="14818" width="99.1640625" style="19" customWidth="1"/>
    <col min="14819" max="14819" width="21.6640625" style="19" customWidth="1"/>
    <col min="14820" max="14820" width="24.1640625" style="19" customWidth="1"/>
    <col min="14821" max="14823" width="0" style="19" hidden="1" customWidth="1"/>
    <col min="14824" max="14824" width="38.5" style="19" customWidth="1"/>
    <col min="14825" max="14825" width="0" style="19" hidden="1" customWidth="1"/>
    <col min="14826" max="14826" width="7.83203125" style="19" customWidth="1"/>
    <col min="14827" max="14829" width="0" style="19" hidden="1" customWidth="1"/>
    <col min="14830" max="15064" width="11.5" style="19"/>
    <col min="15065" max="15065" width="13.6640625" style="19" customWidth="1"/>
    <col min="15066" max="15066" width="6.1640625" style="19" customWidth="1"/>
    <col min="15067" max="15067" width="12.33203125" style="19" customWidth="1"/>
    <col min="15068" max="15068" width="9.5" style="19" customWidth="1"/>
    <col min="15069" max="15069" width="17.5" style="19" customWidth="1"/>
    <col min="15070" max="15070" width="69.5" style="19" customWidth="1"/>
    <col min="15071" max="15071" width="60.33203125" style="19" customWidth="1"/>
    <col min="15072" max="15072" width="12.83203125" style="19" customWidth="1"/>
    <col min="15073" max="15073" width="44" style="19" customWidth="1"/>
    <col min="15074" max="15074" width="99.1640625" style="19" customWidth="1"/>
    <col min="15075" max="15075" width="21.6640625" style="19" customWidth="1"/>
    <col min="15076" max="15076" width="24.1640625" style="19" customWidth="1"/>
    <col min="15077" max="15079" width="0" style="19" hidden="1" customWidth="1"/>
    <col min="15080" max="15080" width="38.5" style="19" customWidth="1"/>
    <col min="15081" max="15081" width="0" style="19" hidden="1" customWidth="1"/>
    <col min="15082" max="15082" width="7.83203125" style="19" customWidth="1"/>
    <col min="15083" max="15085" width="0" style="19" hidden="1" customWidth="1"/>
    <col min="15086" max="15320" width="11.5" style="19"/>
    <col min="15321" max="15321" width="13.6640625" style="19" customWidth="1"/>
    <col min="15322" max="15322" width="6.1640625" style="19" customWidth="1"/>
    <col min="15323" max="15323" width="12.33203125" style="19" customWidth="1"/>
    <col min="15324" max="15324" width="9.5" style="19" customWidth="1"/>
    <col min="15325" max="15325" width="17.5" style="19" customWidth="1"/>
    <col min="15326" max="15326" width="69.5" style="19" customWidth="1"/>
    <col min="15327" max="15327" width="60.33203125" style="19" customWidth="1"/>
    <col min="15328" max="15328" width="12.83203125" style="19" customWidth="1"/>
    <col min="15329" max="15329" width="44" style="19" customWidth="1"/>
    <col min="15330" max="15330" width="99.1640625" style="19" customWidth="1"/>
    <col min="15331" max="15331" width="21.6640625" style="19" customWidth="1"/>
    <col min="15332" max="15332" width="24.1640625" style="19" customWidth="1"/>
    <col min="15333" max="15335" width="0" style="19" hidden="1" customWidth="1"/>
    <col min="15336" max="15336" width="38.5" style="19" customWidth="1"/>
    <col min="15337" max="15337" width="0" style="19" hidden="1" customWidth="1"/>
    <col min="15338" max="15338" width="7.83203125" style="19" customWidth="1"/>
    <col min="15339" max="15341" width="0" style="19" hidden="1" customWidth="1"/>
    <col min="15342" max="15576" width="11.5" style="19"/>
    <col min="15577" max="15577" width="13.6640625" style="19" customWidth="1"/>
    <col min="15578" max="15578" width="6.1640625" style="19" customWidth="1"/>
    <col min="15579" max="15579" width="12.33203125" style="19" customWidth="1"/>
    <col min="15580" max="15580" width="9.5" style="19" customWidth="1"/>
    <col min="15581" max="15581" width="17.5" style="19" customWidth="1"/>
    <col min="15582" max="15582" width="69.5" style="19" customWidth="1"/>
    <col min="15583" max="15583" width="60.33203125" style="19" customWidth="1"/>
    <col min="15584" max="15584" width="12.83203125" style="19" customWidth="1"/>
    <col min="15585" max="15585" width="44" style="19" customWidth="1"/>
    <col min="15586" max="15586" width="99.1640625" style="19" customWidth="1"/>
    <col min="15587" max="15587" width="21.6640625" style="19" customWidth="1"/>
    <col min="15588" max="15588" width="24.1640625" style="19" customWidth="1"/>
    <col min="15589" max="15591" width="0" style="19" hidden="1" customWidth="1"/>
    <col min="15592" max="15592" width="38.5" style="19" customWidth="1"/>
    <col min="15593" max="15593" width="0" style="19" hidden="1" customWidth="1"/>
    <col min="15594" max="15594" width="7.83203125" style="19" customWidth="1"/>
    <col min="15595" max="15597" width="0" style="19" hidden="1" customWidth="1"/>
    <col min="15598" max="15832" width="11.5" style="19"/>
    <col min="15833" max="15833" width="13.6640625" style="19" customWidth="1"/>
    <col min="15834" max="15834" width="6.1640625" style="19" customWidth="1"/>
    <col min="15835" max="15835" width="12.33203125" style="19" customWidth="1"/>
    <col min="15836" max="15836" width="9.5" style="19" customWidth="1"/>
    <col min="15837" max="15837" width="17.5" style="19" customWidth="1"/>
    <col min="15838" max="15838" width="69.5" style="19" customWidth="1"/>
    <col min="15839" max="15839" width="60.33203125" style="19" customWidth="1"/>
    <col min="15840" max="15840" width="12.83203125" style="19" customWidth="1"/>
    <col min="15841" max="15841" width="44" style="19" customWidth="1"/>
    <col min="15842" max="15842" width="99.1640625" style="19" customWidth="1"/>
    <col min="15843" max="15843" width="21.6640625" style="19" customWidth="1"/>
    <col min="15844" max="15844" width="24.1640625" style="19" customWidth="1"/>
    <col min="15845" max="15847" width="0" style="19" hidden="1" customWidth="1"/>
    <col min="15848" max="15848" width="38.5" style="19" customWidth="1"/>
    <col min="15849" max="15849" width="0" style="19" hidden="1" customWidth="1"/>
    <col min="15850" max="15850" width="7.83203125" style="19" customWidth="1"/>
    <col min="15851" max="15853" width="0" style="19" hidden="1" customWidth="1"/>
    <col min="15854" max="16088" width="11.5" style="19"/>
    <col min="16089" max="16089" width="13.6640625" style="19" customWidth="1"/>
    <col min="16090" max="16090" width="6.1640625" style="19" customWidth="1"/>
    <col min="16091" max="16091" width="12.33203125" style="19" customWidth="1"/>
    <col min="16092" max="16092" width="9.5" style="19" customWidth="1"/>
    <col min="16093" max="16093" width="17.5" style="19" customWidth="1"/>
    <col min="16094" max="16094" width="69.5" style="19" customWidth="1"/>
    <col min="16095" max="16095" width="60.33203125" style="19" customWidth="1"/>
    <col min="16096" max="16096" width="12.83203125" style="19" customWidth="1"/>
    <col min="16097" max="16097" width="44" style="19" customWidth="1"/>
    <col min="16098" max="16098" width="99.1640625" style="19" customWidth="1"/>
    <col min="16099" max="16099" width="21.6640625" style="19" customWidth="1"/>
    <col min="16100" max="16100" width="24.1640625" style="19" customWidth="1"/>
    <col min="16101" max="16103" width="0" style="19" hidden="1" customWidth="1"/>
    <col min="16104" max="16104" width="38.5" style="19" customWidth="1"/>
    <col min="16105" max="16105" width="0" style="19" hidden="1" customWidth="1"/>
    <col min="16106" max="16106" width="7.83203125" style="19" customWidth="1"/>
    <col min="16107" max="16109" width="0" style="19" hidden="1" customWidth="1"/>
    <col min="16110" max="16384" width="11.5" style="19"/>
  </cols>
  <sheetData>
    <row r="1" spans="1:8" customFormat="1">
      <c r="B1" s="176" t="s">
        <v>11</v>
      </c>
      <c r="C1" s="177"/>
      <c r="D1" s="169" t="s">
        <v>30</v>
      </c>
      <c r="E1" s="169"/>
    </row>
    <row r="2" spans="1:8" s="7" customFormat="1" ht="28">
      <c r="A2" s="8" t="s">
        <v>56</v>
      </c>
      <c r="B2" s="8" t="s">
        <v>6</v>
      </c>
      <c r="C2" s="8" t="s">
        <v>240</v>
      </c>
      <c r="D2" s="8" t="s">
        <v>239</v>
      </c>
      <c r="E2" s="8" t="s">
        <v>78</v>
      </c>
    </row>
    <row r="3" spans="1:8" customFormat="1">
      <c r="A3" s="109">
        <v>1</v>
      </c>
      <c r="B3" s="3" t="s">
        <v>32</v>
      </c>
      <c r="C3" s="38">
        <f>E3*8</f>
        <v>0</v>
      </c>
      <c r="D3" s="38">
        <v>70000</v>
      </c>
      <c r="E3" s="103"/>
    </row>
    <row r="4" spans="1:8" customFormat="1">
      <c r="A4" s="109">
        <v>2</v>
      </c>
      <c r="B4" s="3" t="s">
        <v>33</v>
      </c>
      <c r="C4" s="38">
        <f>E4*8</f>
        <v>0</v>
      </c>
      <c r="D4" s="38">
        <v>15000</v>
      </c>
      <c r="E4" s="103"/>
    </row>
    <row r="6" spans="1:8" customFormat="1" ht="23">
      <c r="B6" s="130" t="s">
        <v>154</v>
      </c>
      <c r="C6" s="131"/>
      <c r="D6" s="131"/>
      <c r="E6" s="132"/>
      <c r="F6" s="134"/>
      <c r="G6" s="133"/>
      <c r="H6" s="133"/>
    </row>
    <row r="7" spans="1:8" customFormat="1" ht="50.25" customHeight="1">
      <c r="A7" s="109" t="s">
        <v>97</v>
      </c>
      <c r="B7" s="188" t="s">
        <v>230</v>
      </c>
      <c r="C7" s="188"/>
      <c r="D7" s="188"/>
      <c r="E7" s="188"/>
    </row>
    <row r="8" spans="1:8" customFormat="1" ht="50.25" customHeight="1">
      <c r="A8" s="109" t="s">
        <v>98</v>
      </c>
      <c r="B8" s="188" t="s">
        <v>231</v>
      </c>
      <c r="C8" s="188"/>
      <c r="D8" s="188"/>
      <c r="E8" s="188"/>
    </row>
    <row r="11" spans="1:8" s="6" customFormat="1" ht="60" customHeight="1">
      <c r="A11" s="179" t="s">
        <v>56</v>
      </c>
      <c r="B11" s="160" t="s">
        <v>241</v>
      </c>
      <c r="C11" s="165" t="s">
        <v>242</v>
      </c>
      <c r="D11" s="166"/>
      <c r="E11" s="166"/>
      <c r="F11" s="167"/>
      <c r="G11" s="151" t="s">
        <v>246</v>
      </c>
      <c r="H11" s="152"/>
    </row>
    <row r="12" spans="1:8" s="6" customFormat="1" ht="28">
      <c r="A12" s="161"/>
      <c r="B12" s="161"/>
      <c r="C12" s="8" t="s">
        <v>243</v>
      </c>
      <c r="D12" s="8" t="s">
        <v>244</v>
      </c>
      <c r="E12" s="8" t="s">
        <v>245</v>
      </c>
      <c r="F12" s="8" t="s">
        <v>248</v>
      </c>
      <c r="G12" s="8" t="s">
        <v>247</v>
      </c>
      <c r="H12" s="8" t="s">
        <v>249</v>
      </c>
    </row>
    <row r="13" spans="1:8" customFormat="1">
      <c r="A13" s="122" t="s">
        <v>232</v>
      </c>
      <c r="B13" s="2" t="s">
        <v>0</v>
      </c>
      <c r="C13" s="222">
        <v>12</v>
      </c>
      <c r="D13" s="225"/>
      <c r="E13" s="94">
        <v>0.38</v>
      </c>
      <c r="F13" s="9">
        <f>C$3*E13*D$13</f>
        <v>0</v>
      </c>
      <c r="G13" s="37">
        <v>1</v>
      </c>
      <c r="H13" s="9">
        <f t="shared" ref="H13:H18" si="0">C$4*G13</f>
        <v>0</v>
      </c>
    </row>
    <row r="14" spans="1:8" customFormat="1">
      <c r="A14" s="122" t="s">
        <v>233</v>
      </c>
      <c r="B14" s="2" t="s">
        <v>1</v>
      </c>
      <c r="C14" s="223"/>
      <c r="D14" s="226"/>
      <c r="E14" s="94">
        <v>0.27</v>
      </c>
      <c r="F14" s="9">
        <f t="shared" ref="F14:F18" si="1">C$3*E14*D$13</f>
        <v>0</v>
      </c>
      <c r="G14" s="37">
        <v>1</v>
      </c>
      <c r="H14" s="9">
        <f t="shared" si="0"/>
        <v>0</v>
      </c>
    </row>
    <row r="15" spans="1:8" customFormat="1">
      <c r="A15" s="122" t="s">
        <v>234</v>
      </c>
      <c r="B15" s="2" t="s">
        <v>2</v>
      </c>
      <c r="C15" s="223"/>
      <c r="D15" s="226"/>
      <c r="E15" s="94">
        <v>0.05</v>
      </c>
      <c r="F15" s="9">
        <f t="shared" si="1"/>
        <v>0</v>
      </c>
      <c r="G15" s="37">
        <v>1</v>
      </c>
      <c r="H15" s="9">
        <f t="shared" si="0"/>
        <v>0</v>
      </c>
    </row>
    <row r="16" spans="1:8" customFormat="1">
      <c r="A16" s="122" t="s">
        <v>235</v>
      </c>
      <c r="B16" s="2" t="s">
        <v>3</v>
      </c>
      <c r="C16" s="223"/>
      <c r="D16" s="226"/>
      <c r="E16" s="94">
        <v>0.14000000000000001</v>
      </c>
      <c r="F16" s="9">
        <f t="shared" si="1"/>
        <v>0</v>
      </c>
      <c r="G16" s="37">
        <v>1</v>
      </c>
      <c r="H16" s="9">
        <f t="shared" si="0"/>
        <v>0</v>
      </c>
    </row>
    <row r="17" spans="1:8" customFormat="1">
      <c r="A17" s="122" t="s">
        <v>236</v>
      </c>
      <c r="B17" s="2" t="s">
        <v>4</v>
      </c>
      <c r="C17" s="223"/>
      <c r="D17" s="226"/>
      <c r="E17" s="94">
        <v>0.09</v>
      </c>
      <c r="F17" s="9">
        <f t="shared" si="1"/>
        <v>0</v>
      </c>
      <c r="G17" s="37">
        <v>1</v>
      </c>
      <c r="H17" s="9">
        <f t="shared" si="0"/>
        <v>0</v>
      </c>
    </row>
    <row r="18" spans="1:8" customFormat="1">
      <c r="A18" s="122" t="s">
        <v>237</v>
      </c>
      <c r="B18" s="2" t="s">
        <v>5</v>
      </c>
      <c r="C18" s="224"/>
      <c r="D18" s="227"/>
      <c r="E18" s="94">
        <v>7.0000000000000007E-2</v>
      </c>
      <c r="F18" s="9">
        <f t="shared" si="1"/>
        <v>0</v>
      </c>
      <c r="G18" s="31">
        <v>1</v>
      </c>
      <c r="H18" s="9">
        <f t="shared" si="0"/>
        <v>0</v>
      </c>
    </row>
    <row r="19" spans="1:8" s="17" customFormat="1">
      <c r="A19" s="123" t="s">
        <v>238</v>
      </c>
      <c r="B19" s="14" t="s">
        <v>13</v>
      </c>
      <c r="C19" s="60">
        <f t="shared" ref="C19:H19" si="2">SUM(C13:C18)</f>
        <v>12</v>
      </c>
      <c r="D19" s="95">
        <f t="shared" si="2"/>
        <v>0</v>
      </c>
      <c r="E19" s="82">
        <f t="shared" si="2"/>
        <v>1</v>
      </c>
      <c r="F19" s="15">
        <f t="shared" si="2"/>
        <v>0</v>
      </c>
      <c r="G19" s="60">
        <f t="shared" si="2"/>
        <v>6</v>
      </c>
      <c r="H19" s="15">
        <f t="shared" si="2"/>
        <v>0</v>
      </c>
    </row>
    <row r="20" spans="1:8" s="17" customFormat="1">
      <c r="A20" s="127"/>
      <c r="B20" s="128"/>
      <c r="C20" s="40"/>
      <c r="D20" s="40"/>
      <c r="E20" s="135"/>
      <c r="F20" s="129"/>
      <c r="G20" s="40"/>
      <c r="H20" s="129"/>
    </row>
    <row r="21" spans="1:8" s="17" customFormat="1">
      <c r="A21" s="127"/>
      <c r="B21" s="128"/>
      <c r="C21" s="40"/>
      <c r="D21" s="40"/>
      <c r="E21" s="135"/>
      <c r="F21" s="129"/>
      <c r="G21" s="40"/>
      <c r="H21" s="129"/>
    </row>
    <row r="22" spans="1:8" customFormat="1" ht="42">
      <c r="B22" s="8" t="s">
        <v>13</v>
      </c>
      <c r="C22" s="8" t="s">
        <v>251</v>
      </c>
    </row>
    <row r="23" spans="1:8" customFormat="1" ht="30" customHeight="1">
      <c r="A23" s="179" t="s">
        <v>250</v>
      </c>
      <c r="B23" s="184" t="s">
        <v>31</v>
      </c>
      <c r="C23" s="228">
        <f>F19+H19</f>
        <v>0</v>
      </c>
    </row>
    <row r="24" spans="1:8" customFormat="1" ht="30" customHeight="1">
      <c r="A24" s="161"/>
      <c r="B24" s="185"/>
      <c r="C24" s="229"/>
    </row>
    <row r="27" spans="1:8" ht="30" customHeight="1">
      <c r="B27" s="139" t="s">
        <v>34</v>
      </c>
      <c r="C27" s="220" t="s">
        <v>256</v>
      </c>
      <c r="D27" s="221"/>
      <c r="E27" s="218" t="s">
        <v>259</v>
      </c>
      <c r="F27" s="219"/>
    </row>
    <row r="28" spans="1:8" ht="28">
      <c r="A28" s="137" t="s">
        <v>56</v>
      </c>
      <c r="B28" s="136" t="s">
        <v>22</v>
      </c>
      <c r="C28" s="8" t="s">
        <v>257</v>
      </c>
      <c r="D28" s="8" t="s">
        <v>258</v>
      </c>
      <c r="E28" s="8" t="s">
        <v>260</v>
      </c>
      <c r="F28" s="8" t="s">
        <v>261</v>
      </c>
      <c r="G28" s="138" t="s">
        <v>262</v>
      </c>
      <c r="H28" s="138" t="s">
        <v>263</v>
      </c>
    </row>
    <row r="29" spans="1:8" s="76" customFormat="1" ht="45" customHeight="1">
      <c r="A29" s="105" t="s">
        <v>252</v>
      </c>
      <c r="B29" s="104" t="s">
        <v>36</v>
      </c>
      <c r="C29" s="52">
        <v>400</v>
      </c>
      <c r="D29" s="96"/>
      <c r="E29" s="75">
        <v>0.1</v>
      </c>
      <c r="F29" s="106"/>
      <c r="G29" s="105" t="s">
        <v>23</v>
      </c>
      <c r="H29" s="105" t="s">
        <v>43</v>
      </c>
    </row>
    <row r="30" spans="1:8" s="76" customFormat="1" ht="45" customHeight="1">
      <c r="A30" s="105" t="s">
        <v>253</v>
      </c>
      <c r="B30" s="104" t="s">
        <v>35</v>
      </c>
      <c r="C30" s="77">
        <v>500</v>
      </c>
      <c r="D30" s="96"/>
      <c r="E30" s="75">
        <v>0.1</v>
      </c>
      <c r="F30" s="106"/>
      <c r="G30" s="105" t="s">
        <v>269</v>
      </c>
      <c r="H30" s="105" t="s">
        <v>44</v>
      </c>
    </row>
    <row r="31" spans="1:8" s="76" customFormat="1" ht="45" customHeight="1">
      <c r="A31" s="105" t="s">
        <v>254</v>
      </c>
      <c r="B31" s="104" t="s">
        <v>38</v>
      </c>
      <c r="C31" s="77">
        <v>500</v>
      </c>
      <c r="D31" s="96"/>
      <c r="E31" s="75">
        <v>0.1</v>
      </c>
      <c r="F31" s="106"/>
      <c r="G31" s="105" t="s">
        <v>269</v>
      </c>
      <c r="H31" s="105" t="s">
        <v>45</v>
      </c>
    </row>
    <row r="32" spans="1:8" s="76" customFormat="1" ht="45" customHeight="1">
      <c r="A32" s="105" t="s">
        <v>255</v>
      </c>
      <c r="B32" s="104" t="s">
        <v>39</v>
      </c>
      <c r="C32" s="77">
        <v>300</v>
      </c>
      <c r="D32" s="96"/>
      <c r="E32" s="75">
        <v>0.1</v>
      </c>
      <c r="F32" s="106"/>
      <c r="G32" s="105" t="s">
        <v>37</v>
      </c>
      <c r="H32" s="105" t="s">
        <v>46</v>
      </c>
    </row>
    <row r="35" spans="1:6" ht="56.25" customHeight="1">
      <c r="B35" s="8" t="s">
        <v>13</v>
      </c>
      <c r="C35" s="165" t="s">
        <v>265</v>
      </c>
      <c r="D35" s="167"/>
    </row>
    <row r="36" spans="1:6" customFormat="1" ht="30" customHeight="1">
      <c r="A36" s="179" t="s">
        <v>264</v>
      </c>
      <c r="B36" s="184" t="s">
        <v>47</v>
      </c>
      <c r="C36" s="199">
        <f>30*(D29*(1-F29))+30*(D30*(1-F30))+20*(D31*(1-F31))+10*(D32*(1-F32))</f>
        <v>0</v>
      </c>
      <c r="D36" s="200"/>
    </row>
    <row r="37" spans="1:6" customFormat="1" ht="30" customHeight="1">
      <c r="A37" s="161"/>
      <c r="B37" s="185"/>
      <c r="C37" s="201"/>
      <c r="D37" s="202"/>
    </row>
    <row r="38" spans="1:6" customFormat="1" ht="30" customHeight="1">
      <c r="B38" s="40"/>
      <c r="C38" s="41"/>
    </row>
    <row r="39" spans="1:6" customFormat="1" ht="20">
      <c r="B39" s="4" t="s">
        <v>266</v>
      </c>
      <c r="C39" s="1"/>
    </row>
    <row r="40" spans="1:6">
      <c r="A40" s="140" t="s">
        <v>99</v>
      </c>
      <c r="B40" s="215" t="s">
        <v>267</v>
      </c>
      <c r="C40" s="216"/>
      <c r="D40" s="216"/>
      <c r="E40" s="216"/>
      <c r="F40" s="217"/>
    </row>
    <row r="41" spans="1:6">
      <c r="A41" s="140" t="s">
        <v>103</v>
      </c>
      <c r="B41" s="215" t="s">
        <v>268</v>
      </c>
      <c r="C41" s="216"/>
      <c r="D41" s="216"/>
      <c r="E41" s="216"/>
      <c r="F41" s="217"/>
    </row>
    <row r="42" spans="1:6">
      <c r="A42" s="140" t="s">
        <v>104</v>
      </c>
      <c r="B42" s="215" t="s">
        <v>270</v>
      </c>
      <c r="C42" s="216"/>
      <c r="D42" s="216"/>
      <c r="E42" s="216"/>
      <c r="F42" s="217"/>
    </row>
  </sheetData>
  <sheetProtection algorithmName="SHA-512" hashValue="ARgkryqxTr7Qg5aIJXYxCnwUng7gS3IupnqeKMYxI/AYWDrIbwc3dNK6tn429wJA3y+N+MHTG9q0/5SlDVkKYA==" saltValue="STKe/WlF/OX2RFMkRFbUnw==" spinCount="100000" sheet="1" objects="1" scenarios="1"/>
  <protectedRanges>
    <protectedRange sqref="D13:D18" name="Intervallo1"/>
  </protectedRanges>
  <mergeCells count="22">
    <mergeCell ref="A11:A12"/>
    <mergeCell ref="A23:A24"/>
    <mergeCell ref="A36:A37"/>
    <mergeCell ref="C35:D35"/>
    <mergeCell ref="C36:D37"/>
    <mergeCell ref="B23:B24"/>
    <mergeCell ref="C23:C24"/>
    <mergeCell ref="B1:C1"/>
    <mergeCell ref="D1:E1"/>
    <mergeCell ref="G11:H11"/>
    <mergeCell ref="B11:B12"/>
    <mergeCell ref="C13:C18"/>
    <mergeCell ref="B7:E7"/>
    <mergeCell ref="B8:E8"/>
    <mergeCell ref="C11:F11"/>
    <mergeCell ref="D13:D18"/>
    <mergeCell ref="B42:F42"/>
    <mergeCell ref="E27:F27"/>
    <mergeCell ref="B40:F40"/>
    <mergeCell ref="B36:B37"/>
    <mergeCell ref="C27:D27"/>
    <mergeCell ref="B41:F41"/>
  </mergeCells>
  <phoneticPr fontId="23" type="noConversion"/>
  <printOptions horizontalCentered="1" verticalCentered="1"/>
  <pageMargins left="0.11811023622047245" right="0.11811023622047245" top="0.74803149606299213" bottom="0.74803149606299213" header="0.31496062992125984" footer="0.31496062992125984"/>
  <pageSetup paperSize="8" scale="70" orientation="landscape"/>
  <headerFooter>
    <oddHeader>&amp;C&amp;"Calibri,Normale"&amp;K000000RIS-PACS AVEC</oddHeader>
    <oddFooter>&amp;L&amp;"Calibri,Normale"&amp;K000000RIS-PACS_AVEC_Schema Offerta Economica_v1r.xlsx&amp;C&amp;"Calibri,Normale"&amp;K000000&amp;A&amp;R&amp;"Calibri,Normale"&amp;K000000Pag. &amp;P di &amp;N</oddFooter>
  </headerFooter>
  <extLst>
    <ext xmlns:mx="http://schemas.microsoft.com/office/mac/excel/2008/main" uri="{64002731-A6B0-56B0-2670-7721B7C09600}">
      <mx:PLV Mode="0" OnePage="0" WScale="65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B1" sqref="B1"/>
    </sheetView>
  </sheetViews>
  <sheetFormatPr baseColWidth="10" defaultColWidth="8.83203125" defaultRowHeight="14" x14ac:dyDescent="0"/>
  <cols>
    <col min="2" max="2" width="70.83203125" bestFit="1" customWidth="1"/>
    <col min="3" max="8" width="15.6640625" customWidth="1"/>
    <col min="11" max="11" width="14.6640625" bestFit="1" customWidth="1"/>
    <col min="13" max="14" width="15.6640625" bestFit="1" customWidth="1"/>
  </cols>
  <sheetData>
    <row r="2" spans="1:16" ht="23">
      <c r="B2" s="141" t="s">
        <v>271</v>
      </c>
    </row>
    <row r="3" spans="1:16">
      <c r="A3" s="143" t="s">
        <v>272</v>
      </c>
      <c r="B3" s="59" t="s">
        <v>16</v>
      </c>
      <c r="C3" s="107">
        <f>PACS!$C$48</f>
        <v>0</v>
      </c>
    </row>
    <row r="4" spans="1:16">
      <c r="A4" s="143" t="s">
        <v>273</v>
      </c>
      <c r="B4" s="59" t="s">
        <v>17</v>
      </c>
      <c r="C4" s="107">
        <f>RIS!$C$33</f>
        <v>0</v>
      </c>
    </row>
    <row r="5" spans="1:16">
      <c r="A5" s="143" t="s">
        <v>274</v>
      </c>
      <c r="B5" s="59" t="s">
        <v>14</v>
      </c>
      <c r="C5" s="107">
        <f>WS!$C$30</f>
        <v>0</v>
      </c>
    </row>
    <row r="6" spans="1:16" ht="15" customHeight="1">
      <c r="A6" s="143" t="s">
        <v>275</v>
      </c>
      <c r="B6" s="59" t="s">
        <v>15</v>
      </c>
      <c r="C6" s="107">
        <f>'ROBOT CD-DVD'!$C$22</f>
        <v>0</v>
      </c>
    </row>
    <row r="7" spans="1:16">
      <c r="A7" s="143" t="s">
        <v>276</v>
      </c>
      <c r="B7" s="59" t="s">
        <v>31</v>
      </c>
      <c r="C7" s="107">
        <f>Altro!$C$23</f>
        <v>0</v>
      </c>
    </row>
    <row r="8" spans="1:16">
      <c r="A8" s="143" t="s">
        <v>277</v>
      </c>
      <c r="B8" s="59" t="s">
        <v>41</v>
      </c>
      <c r="C8" s="107">
        <f>SUM(C3:C7)</f>
        <v>0</v>
      </c>
    </row>
    <row r="9" spans="1:16">
      <c r="A9" s="143" t="s">
        <v>278</v>
      </c>
      <c r="B9" s="59" t="s">
        <v>42</v>
      </c>
      <c r="C9" s="107">
        <v>34700000</v>
      </c>
    </row>
    <row r="10" spans="1:16">
      <c r="A10" s="143" t="s">
        <v>279</v>
      </c>
      <c r="B10" s="59" t="s">
        <v>40</v>
      </c>
      <c r="C10" s="142">
        <f>1-C8/C9</f>
        <v>1</v>
      </c>
    </row>
    <row r="12" spans="1:16" ht="70">
      <c r="B12" s="145" t="s">
        <v>280</v>
      </c>
      <c r="C12" s="146" t="s">
        <v>49</v>
      </c>
      <c r="D12" s="146" t="s">
        <v>50</v>
      </c>
      <c r="E12" s="146" t="s">
        <v>51</v>
      </c>
      <c r="F12" s="146" t="s">
        <v>52</v>
      </c>
      <c r="G12" s="146" t="s">
        <v>53</v>
      </c>
      <c r="H12" s="146" t="s">
        <v>13</v>
      </c>
      <c r="K12" s="93"/>
    </row>
    <row r="13" spans="1:16">
      <c r="A13" s="143" t="s">
        <v>281</v>
      </c>
      <c r="B13" s="59" t="s">
        <v>0</v>
      </c>
      <c r="C13" s="65">
        <f>PACS!C6+PACS!D28+PACS!S28+PACS!Q44</f>
        <v>0</v>
      </c>
      <c r="D13" s="86">
        <f>RIS!D24+RIS!G24+RIS!J24</f>
        <v>0</v>
      </c>
      <c r="E13" s="86">
        <f>WS!Q20</f>
        <v>0</v>
      </c>
      <c r="F13" s="86">
        <f>'ROBOT CD-DVD'!D12</f>
        <v>0</v>
      </c>
      <c r="G13" s="86">
        <f>Altro!F13+Altro!H13</f>
        <v>0</v>
      </c>
      <c r="H13" s="87">
        <f>SUM(C13:G13)</f>
        <v>0</v>
      </c>
      <c r="J13" s="91"/>
      <c r="K13" s="22"/>
    </row>
    <row r="14" spans="1:16">
      <c r="A14" s="143" t="s">
        <v>282</v>
      </c>
      <c r="B14" s="59" t="s">
        <v>1</v>
      </c>
      <c r="C14" s="65">
        <f>PACS!C7+PACS!D29+PACS!S29+PACS!Q45</f>
        <v>0</v>
      </c>
      <c r="D14" s="86">
        <f>RIS!D25+RIS!G25+RIS!J25</f>
        <v>0</v>
      </c>
      <c r="E14" s="86">
        <f>WS!Q21</f>
        <v>0</v>
      </c>
      <c r="F14" s="86">
        <f>'ROBOT CD-DVD'!D13</f>
        <v>0</v>
      </c>
      <c r="G14" s="86">
        <f>Altro!F14+Altro!H14</f>
        <v>0</v>
      </c>
      <c r="H14" s="87">
        <f t="shared" ref="H14:H18" si="0">SUM(C14:G14)</f>
        <v>0</v>
      </c>
      <c r="J14" s="91"/>
      <c r="K14" s="22"/>
    </row>
    <row r="15" spans="1:16">
      <c r="A15" s="143" t="s">
        <v>283</v>
      </c>
      <c r="B15" s="59" t="s">
        <v>2</v>
      </c>
      <c r="C15" s="65">
        <f>PACS!C8+PACS!D30+PACS!S30+PACS!Q46</f>
        <v>0</v>
      </c>
      <c r="D15" s="86">
        <f>RIS!D26+RIS!G26+RIS!J26</f>
        <v>0</v>
      </c>
      <c r="E15" s="86">
        <f>WS!Q22</f>
        <v>0</v>
      </c>
      <c r="F15" s="86">
        <f>'ROBOT CD-DVD'!D14</f>
        <v>0</v>
      </c>
      <c r="G15" s="86">
        <f>Altro!F15+Altro!H15</f>
        <v>0</v>
      </c>
      <c r="H15" s="87">
        <f t="shared" si="0"/>
        <v>0</v>
      </c>
      <c r="J15" s="91"/>
      <c r="K15" s="22"/>
    </row>
    <row r="16" spans="1:16">
      <c r="A16" s="143" t="s">
        <v>284</v>
      </c>
      <c r="B16" s="59" t="s">
        <v>3</v>
      </c>
      <c r="C16" s="65">
        <f>PACS!C9+PACS!D31+PACS!S31+PACS!Q47</f>
        <v>0</v>
      </c>
      <c r="D16" s="86">
        <f>RIS!D27+RIS!G27+RIS!J27</f>
        <v>0</v>
      </c>
      <c r="E16" s="86">
        <f>WS!Q23</f>
        <v>0</v>
      </c>
      <c r="F16" s="86">
        <f>'ROBOT CD-DVD'!D15</f>
        <v>0</v>
      </c>
      <c r="G16" s="86">
        <f>Altro!F16+Altro!H16</f>
        <v>0</v>
      </c>
      <c r="H16" s="87">
        <f t="shared" si="0"/>
        <v>0</v>
      </c>
      <c r="J16" s="91"/>
      <c r="K16" s="22"/>
      <c r="M16" s="22"/>
      <c r="N16" s="22"/>
      <c r="O16" s="90"/>
      <c r="P16" s="78"/>
    </row>
    <row r="17" spans="1:16">
      <c r="A17" s="143" t="s">
        <v>285</v>
      </c>
      <c r="B17" s="59" t="s">
        <v>4</v>
      </c>
      <c r="C17" s="65">
        <f>PACS!C10+PACS!D32+PACS!S32+PACS!Q48</f>
        <v>0</v>
      </c>
      <c r="D17" s="86">
        <f>RIS!D28+RIS!G28+RIS!J28</f>
        <v>0</v>
      </c>
      <c r="E17" s="86">
        <f>WS!Q24</f>
        <v>0</v>
      </c>
      <c r="F17" s="86">
        <f>'ROBOT CD-DVD'!D16</f>
        <v>0</v>
      </c>
      <c r="G17" s="86">
        <f>Altro!F17+Altro!H17</f>
        <v>0</v>
      </c>
      <c r="H17" s="87">
        <f t="shared" si="0"/>
        <v>0</v>
      </c>
      <c r="J17" s="91"/>
      <c r="K17" s="22"/>
      <c r="M17" s="22"/>
      <c r="N17" s="22"/>
      <c r="O17" s="90"/>
      <c r="P17" s="78"/>
    </row>
    <row r="18" spans="1:16">
      <c r="A18" s="143" t="s">
        <v>286</v>
      </c>
      <c r="B18" s="59" t="s">
        <v>5</v>
      </c>
      <c r="C18" s="65">
        <f>PACS!C11+PACS!D33+PACS!S33+PACS!Q49</f>
        <v>0</v>
      </c>
      <c r="D18" s="86">
        <f>RIS!D29+RIS!G29+RIS!J29</f>
        <v>0</v>
      </c>
      <c r="E18" s="86">
        <f>WS!Q25</f>
        <v>0</v>
      </c>
      <c r="F18" s="86">
        <f>'ROBOT CD-DVD'!D17</f>
        <v>0</v>
      </c>
      <c r="G18" s="86">
        <f>Altro!F18+Altro!H18</f>
        <v>0</v>
      </c>
      <c r="H18" s="87">
        <f t="shared" si="0"/>
        <v>0</v>
      </c>
      <c r="J18" s="91"/>
      <c r="K18" s="22"/>
      <c r="M18" s="22"/>
      <c r="N18" s="22"/>
      <c r="O18" s="90"/>
      <c r="P18" s="78"/>
    </row>
    <row r="19" spans="1:16">
      <c r="A19" s="144" t="s">
        <v>287</v>
      </c>
      <c r="B19" s="88" t="s">
        <v>13</v>
      </c>
      <c r="C19" s="87">
        <f>SUM(C13:C18)</f>
        <v>0</v>
      </c>
      <c r="D19" s="87">
        <f t="shared" ref="D19:H19" si="1">SUM(D13:D18)</f>
        <v>0</v>
      </c>
      <c r="E19" s="87">
        <f t="shared" si="1"/>
        <v>0</v>
      </c>
      <c r="F19" s="87">
        <f t="shared" si="1"/>
        <v>0</v>
      </c>
      <c r="G19" s="87">
        <f t="shared" si="1"/>
        <v>0</v>
      </c>
      <c r="H19" s="87">
        <f t="shared" si="1"/>
        <v>0</v>
      </c>
      <c r="J19" s="91"/>
      <c r="M19" s="22"/>
      <c r="N19" s="22"/>
      <c r="O19" s="90"/>
      <c r="P19" s="78"/>
    </row>
  </sheetData>
  <sheetProtection algorithmName="SHA-512" hashValue="0qRLc7InmmPPPSVIv3OYc+dX0vYWiKEVbQrpJTNwOIE1hcRP0p2yp0Fds/0AxSiB+9PqYxcAhNhWBMqKGA8/KQ==" saltValue="9j18ZxJDluR2FgiJWJoPWA==" spinCount="100000" sheet="1" objects="1" scenarios="1"/>
  <phoneticPr fontId="23" type="noConversion"/>
  <pageMargins left="0.70866141732283472" right="0.70866141732283472" top="0.74803149606299213" bottom="0.74803149606299213" header="0.31496062992125984" footer="0.31496062992125984"/>
  <pageSetup paperSize="8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PACS</vt:lpstr>
      <vt:lpstr>RIS</vt:lpstr>
      <vt:lpstr>WS</vt:lpstr>
      <vt:lpstr>ROBOT CD-DVD</vt:lpstr>
      <vt:lpstr>Altro</vt:lpstr>
      <vt:lpstr>RIEPILOGO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2018-04-13T08:00:09Z</cp:lastPrinted>
  <dcterms:created xsi:type="dcterms:W3CDTF">2006-09-16T00:00:00Z</dcterms:created>
  <dcterms:modified xsi:type="dcterms:W3CDTF">2018-04-13T08:00:15Z</dcterms:modified>
</cp:coreProperties>
</file>